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aja\Documents\Moji dokumenti\PLANOVI\2024-2026\"/>
    </mc:Choice>
  </mc:AlternateContent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2000" activeTab="2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177" i="25"/>
  <c r="T178" i="25"/>
  <c r="T179" i="25"/>
  <c r="T180" i="25"/>
  <c r="T181" i="25"/>
  <c r="T182" i="25"/>
  <c r="T183" i="25"/>
  <c r="T184" i="25"/>
  <c r="T185" i="25"/>
  <c r="T186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R375" i="17"/>
  <c r="R376" i="17"/>
  <c r="R377" i="17"/>
  <c r="R378" i="17"/>
  <c r="R379" i="17"/>
  <c r="R380" i="17"/>
  <c r="R381" i="17"/>
  <c r="R382" i="17"/>
  <c r="R383" i="17"/>
  <c r="R384" i="17"/>
  <c r="R385" i="17"/>
  <c r="R386" i="17"/>
  <c r="R387" i="17"/>
  <c r="R388" i="17"/>
  <c r="R389" i="17"/>
  <c r="R390" i="17"/>
  <c r="R391" i="17"/>
  <c r="R392" i="17"/>
  <c r="R393" i="17"/>
  <c r="R394" i="17"/>
  <c r="R395" i="17"/>
  <c r="R396" i="17"/>
  <c r="R397" i="17"/>
  <c r="R398" i="17"/>
  <c r="R399" i="17"/>
  <c r="R400" i="17"/>
  <c r="R401" i="17"/>
  <c r="R402" i="17"/>
  <c r="R403" i="17"/>
  <c r="R404" i="17"/>
  <c r="R405" i="17"/>
  <c r="R406" i="17"/>
  <c r="R407" i="17"/>
  <c r="R408" i="17"/>
  <c r="R409" i="17"/>
  <c r="R410" i="17"/>
  <c r="R411" i="17"/>
  <c r="R412" i="17"/>
  <c r="R413" i="17"/>
  <c r="R414" i="17"/>
  <c r="R415" i="17"/>
  <c r="R416" i="17"/>
  <c r="R417" i="17"/>
  <c r="R418" i="17"/>
  <c r="R419" i="17"/>
  <c r="R420" i="17"/>
  <c r="R421" i="17"/>
  <c r="R422" i="17"/>
  <c r="R423" i="17"/>
  <c r="R424" i="17"/>
  <c r="R425" i="17"/>
  <c r="R426" i="17"/>
  <c r="R427" i="17"/>
  <c r="R428" i="17"/>
  <c r="R429" i="17"/>
  <c r="R430" i="17"/>
  <c r="R431" i="17"/>
  <c r="R432" i="17"/>
  <c r="R433" i="17"/>
  <c r="R434" i="17"/>
  <c r="R435" i="17"/>
  <c r="R436" i="17"/>
  <c r="R437" i="17"/>
  <c r="R438" i="17"/>
  <c r="R439" i="17"/>
  <c r="R440" i="17"/>
  <c r="R441" i="17"/>
  <c r="R442" i="17"/>
  <c r="R443" i="17"/>
  <c r="R444" i="17"/>
  <c r="R445" i="17"/>
  <c r="R446" i="17"/>
  <c r="R447" i="17"/>
  <c r="R448" i="17"/>
  <c r="R449" i="17"/>
  <c r="R450" i="17"/>
  <c r="R451" i="17"/>
  <c r="R452" i="17"/>
  <c r="R453" i="17"/>
  <c r="R454" i="17"/>
  <c r="R455" i="17"/>
  <c r="R456" i="17"/>
  <c r="R457" i="17"/>
  <c r="R458" i="17"/>
  <c r="R459" i="17"/>
  <c r="R460" i="17"/>
  <c r="R461" i="17"/>
  <c r="R462" i="17"/>
  <c r="R463" i="17"/>
  <c r="R464" i="17"/>
  <c r="R465" i="17"/>
  <c r="R466" i="17"/>
  <c r="R467" i="17"/>
  <c r="R468" i="17"/>
  <c r="R469" i="17"/>
  <c r="R470" i="17"/>
  <c r="R471" i="17"/>
  <c r="R472" i="17"/>
  <c r="R473" i="17"/>
  <c r="R474" i="17"/>
  <c r="R475" i="17"/>
  <c r="R476" i="17"/>
  <c r="R477" i="17"/>
  <c r="R478" i="17"/>
  <c r="R479" i="17"/>
  <c r="R480" i="17"/>
  <c r="R481" i="17"/>
  <c r="R482" i="17"/>
  <c r="R483" i="17"/>
  <c r="R484" i="17"/>
  <c r="R485" i="17"/>
  <c r="R486" i="17"/>
  <c r="R487" i="17"/>
  <c r="R488" i="17"/>
  <c r="R489" i="17"/>
  <c r="R490" i="17"/>
  <c r="R491" i="17"/>
  <c r="R492" i="17"/>
  <c r="R493" i="17"/>
  <c r="R494" i="17"/>
  <c r="R495" i="17"/>
  <c r="R496" i="17"/>
  <c r="R497" i="17"/>
  <c r="R498" i="17"/>
  <c r="R499" i="17"/>
  <c r="R500" i="17"/>
  <c r="R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D5" i="33" s="1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C5" i="33" l="1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E26" i="35" l="1"/>
  <c r="E10" i="35"/>
  <c r="D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<sst xmlns="http://schemas.openxmlformats.org/spreadsheetml/2006/main" count="13663" uniqueCount="4831">
  <si>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</si>
  <si>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</si>
  <si>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</si>
  <si>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</si>
  <si>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</si>
  <si>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</si>
  <si>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</si>
  <si>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</si>
  <si>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</si>
  <si>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</si>
  <si>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</si>
  <si>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</si>
  <si>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</si>
  <si>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</si>
  <si>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</si>
  <si>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</si>
  <si>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</si>
  <si>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</si>
  <si>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</si>
  <si>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</si>
  <si>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</si>
  <si>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</si>
  <si>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</si>
  <si>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</si>
  <si>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</si>
  <si>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</si>
  <si>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</si>
  <si>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</si>
  <si>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</si>
  <si>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</si>
  <si>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</si>
  <si>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</si>
  <si>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</si>
  <si>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</si>
  <si>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</si>
  <si>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</si>
  <si>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</si>
  <si>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</si>
  <si>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</si>
  <si>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</si>
  <si>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</si>
  <si>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</si>
  <si>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</si>
  <si>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</si>
  <si>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</si>
  <si>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</si>
  <si>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</si>
  <si>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</si>
  <si>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</si>
  <si>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</si>
  <si>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</si>
  <si>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</si>
  <si>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</si>
  <si>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</si>
  <si>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</si>
  <si>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</si>
  <si>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</si>
  <si>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</si>
  <si>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</si>
  <si>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</si>
  <si>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</si>
  <si>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</si>
  <si>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</si>
  <si>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</si>
  <si>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</si>
  <si>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</si>
  <si>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</si>
  <si>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</si>
  <si>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</si>
  <si>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</si>
  <si>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</si>
  <si>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</si>
  <si>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</si>
  <si>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</si>
  <si>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</si>
  <si>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</si>
  <si>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</si>
  <si>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</si>
  <si>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</si>
  <si>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</si>
  <si>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</si>
  <si>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</si>
  <si>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</si>
  <si>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</si>
  <si>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</si>
  <si>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</si>
  <si>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</si>
  <si>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</si>
  <si>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</si>
  <si>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</si>
  <si>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</si>
  <si>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</si>
  <si>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</si>
  <si>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</si>
  <si>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</si>
  <si>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</si>
  <si>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</si>
  <si>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</si>
  <si>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</si>
  <si>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</si>
  <si>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</si>
  <si>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</si>
  <si>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</si>
  <si>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</si>
  <si>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</si>
  <si>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</si>
  <si>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</si>
  <si>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</si>
  <si>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</si>
  <si>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</si>
  <si>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</si>
  <si>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</si>
  <si>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</si>
  <si>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</si>
  <si>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</si>
  <si>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</si>
  <si>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</si>
  <si>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</si>
  <si>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</si>
  <si>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</si>
  <si>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</si>
  <si>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</si>
  <si>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</si>
  <si>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</si>
  <si>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</si>
  <si>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</si>
  <si>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</si>
  <si>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</si>
  <si>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</si>
  <si>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</si>
  <si>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</si>
  <si>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</si>
  <si>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</si>
  <si>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</si>
  <si>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</si>
  <si>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</si>
  <si>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</si>
  <si>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</si>
  <si>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</si>
  <si>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</si>
  <si>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</si>
  <si>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</si>
  <si>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</si>
  <si>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</si>
  <si>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</si>
  <si>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</si>
  <si>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</si>
  <si>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</si>
  <si>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</si>
  <si>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</si>
  <si>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</si>
  <si>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</si>
  <si>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</si>
  <si>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</si>
  <si>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</si>
  <si>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</si>
  <si>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</si>
  <si>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</si>
  <si>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</si>
  <si>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</si>
  <si>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</si>
  <si>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</si>
  <si>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</si>
  <si>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</si>
  <si>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</si>
  <si>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</si>
  <si>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</si>
  <si>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</si>
  <si>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</si>
  <si>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</si>
  <si>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</si>
  <si>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</si>
  <si>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</si>
  <si>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</si>
  <si>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</si>
  <si>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</si>
  <si>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</si>
  <si>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</si>
  <si>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</si>
  <si>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</si>
  <si>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</si>
  <si>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</si>
  <si>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</si>
  <si>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</si>
  <si>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</si>
  <si>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</si>
  <si>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</si>
  <si>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</si>
  <si>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</si>
  <si>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</si>
  <si>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</si>
  <si>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</si>
  <si>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</si>
  <si>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</si>
  <si>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</si>
  <si>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</si>
  <si>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</si>
  <si>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</si>
  <si>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</si>
  <si>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</si>
  <si>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</si>
  <si>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</si>
  <si>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</si>
  <si>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</si>
  <si>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</si>
  <si>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</si>
  <si>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</si>
  <si>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</si>
  <si>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</si>
  <si>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</si>
  <si>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</si>
  <si>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</si>
  <si>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</si>
  <si>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</si>
  <si>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</si>
  <si>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</si>
  <si>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</si>
  <si>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</si>
  <si>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</si>
  <si>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</si>
  <si>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</si>
  <si>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</si>
  <si>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</si>
  <si>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</si>
  <si>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</si>
  <si>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</si>
  <si>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</si>
  <si>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</si>
  <si>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</si>
  <si>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</si>
  <si>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</si>
  <si>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</si>
  <si>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</si>
  <si>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</si>
  <si>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</si>
  <si>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</si>
  <si>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</si>
  <si>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</si>
  <si>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</si>
  <si>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</si>
  <si>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</si>
  <si>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</si>
  <si>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</si>
  <si>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</si>
  <si>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</si>
  <si>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</si>
  <si>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</si>
  <si>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</si>
  <si>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</si>
  <si>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</si>
  <si>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</si>
  <si>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</si>
  <si>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</si>
  <si>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</si>
  <si>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</si>
  <si>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</si>
  <si>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</si>
  <si>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</si>
  <si>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</si>
  <si>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</si>
  <si>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</si>
  <si>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</si>
  <si>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</si>
  <si>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</si>
  <si>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</si>
  <si>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</si>
  <si>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</si>
  <si>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</si>
  <si>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</si>
  <si>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</si>
  <si>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</si>
  <si>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</si>
  <si>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</si>
  <si>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</si>
  <si>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</si>
  <si>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</si>
  <si>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</si>
  <si>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</si>
  <si>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</si>
  <si>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</si>
  <si>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</si>
  <si>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</si>
  <si>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</si>
  <si>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</si>
  <si>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</si>
  <si>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</si>
  <si>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</si>
  <si>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</si>
  <si>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</si>
  <si>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</si>
  <si>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</si>
  <si>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</si>
  <si>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</si>
  <si>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</si>
  <si>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</si>
  <si>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</si>
  <si>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</si>
  <si>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</si>
  <si>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</si>
  <si>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</si>
  <si>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</si>
  <si>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</si>
  <si>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</si>
  <si>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</si>
  <si>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</si>
  <si>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</si>
  <si>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</si>
  <si>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</si>
  <si>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</si>
  <si>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</si>
  <si>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</si>
  <si>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</si>
  <si>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</si>
  <si>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</si>
  <si>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</si>
  <si>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</si>
  <si>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</si>
  <si>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</si>
  <si>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</si>
  <si>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</si>
  <si>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</si>
  <si>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</si>
  <si>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</si>
  <si>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</si>
  <si>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</si>
  <si>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</si>
  <si>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</si>
  <si>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</si>
  <si>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</si>
  <si>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</si>
  <si>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</si>
  <si>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</si>
  <si>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</si>
  <si>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</si>
  <si>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</si>
  <si>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</si>
  <si>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</si>
  <si>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</si>
  <si>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</si>
  <si>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</si>
  <si>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</si>
  <si>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</si>
  <si>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</si>
  <si>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</si>
  <si>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</si>
  <si>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</si>
  <si>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</si>
  <si>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</si>
  <si>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</si>
  <si>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</si>
  <si>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</si>
  <si>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</si>
  <si>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</si>
  <si>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</si>
  <si>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</si>
  <si>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</si>
  <si>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</si>
  <si>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</si>
  <si>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</si>
  <si>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</si>
  <si>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</si>
  <si>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</si>
  <si>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</si>
  <si>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</si>
  <si>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</si>
  <si>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</si>
  <si>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</si>
  <si>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</si>
  <si>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</si>
  <si>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</si>
  <si>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</si>
  <si>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</si>
  <si>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</si>
  <si>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</si>
  <si>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</si>
  <si>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</si>
  <si>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</si>
  <si>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</si>
  <si>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</si>
  <si>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</si>
  <si>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</si>
  <si>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</si>
  <si>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</si>
  <si>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</si>
  <si>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</si>
  <si>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</si>
  <si>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</si>
  <si>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</si>
  <si>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</si>
  <si>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</si>
  <si>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</si>
  <si>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</si>
  <si>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</si>
  <si>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</si>
  <si>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</si>
  <si>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</si>
  <si>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</si>
  <si>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</si>
  <si>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</si>
  <si>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</si>
  <si>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</si>
  <si>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</si>
  <si>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</si>
  <si>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</si>
  <si>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</si>
  <si>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</si>
  <si>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</si>
  <si>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</si>
  <si>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</si>
  <si>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</si>
  <si>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</si>
  <si>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</si>
  <si>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</si>
  <si>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</si>
  <si>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</si>
  <si>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</si>
  <si>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</si>
  <si>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</si>
  <si>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</si>
  <si>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</si>
  <si>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</si>
  <si>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</si>
  <si>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</si>
  <si>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</si>
  <si>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</si>
  <si>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</si>
  <si>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</si>
  <si>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</si>
  <si>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</si>
  <si>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</si>
  <si>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</si>
  <si>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</si>
  <si>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</si>
  <si>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</si>
  <si>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</si>
  <si>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</si>
  <si>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</si>
  <si>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</si>
  <si>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</si>
  <si>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</si>
  <si>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</si>
  <si>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</si>
  <si>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</si>
  <si>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</si>
  <si>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</si>
  <si>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</si>
  <si>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</si>
  <si>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</si>
  <si>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</si>
  <si>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</si>
  <si>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</si>
  <si>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</si>
  <si>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</si>
  <si>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</si>
  <si>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</si>
  <si>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</si>
  <si>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</si>
  <si>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</si>
  <si>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</si>
  <si>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</si>
  <si>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</si>
  <si>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</si>
  <si>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</si>
  <si>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</si>
  <si>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</si>
  <si>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</si>
  <si>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</si>
  <si>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</si>
  <si>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</si>
  <si>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</si>
  <si>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</si>
  <si>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</si>
  <si>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</si>
  <si>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</si>
  <si>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</si>
  <si>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</si>
  <si>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</si>
  <si>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</si>
  <si>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</si>
  <si>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</si>
  <si>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</si>
  <si>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</si>
  <si>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</si>
  <si>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</si>
  <si>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</si>
  <si>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</si>
  <si>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</si>
  <si>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</si>
  <si>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</si>
  <si>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</si>
  <si>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</si>
  <si>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</si>
  <si>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</si>
  <si>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</si>
  <si>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</si>
  <si>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</si>
  <si>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</si>
  <si>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</si>
  <si>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</si>
  <si>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</si>
  <si>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</si>
  <si>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</si>
  <si>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</si>
  <si>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</si>
  <si>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</si>
  <si>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</si>
  <si>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</si>
  <si>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</si>
  <si>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</si>
  <si>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</si>
  <si>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</si>
  <si>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</si>
  <si>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</si>
  <si>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</si>
  <si>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</si>
  <si>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</si>
  <si>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</si>
  <si>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</si>
  <si>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</si>
  <si>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</si>
  <si>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</si>
  <si>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</si>
  <si>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</si>
  <si>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</si>
  <si>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</si>
  <si>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</si>
  <si>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</si>
  <si>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</si>
  <si>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</si>
  <si>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</si>
  <si>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</si>
  <si>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</si>
  <si>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</si>
  <si>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</si>
  <si>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</si>
  <si>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</si>
  <si>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</si>
  <si>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</si>
  <si>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</si>
  <si>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</si>
  <si>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</si>
  <si>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</si>
  <si>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</si>
  <si>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</si>
  <si>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</si>
  <si>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</si>
  <si>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</si>
  <si>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</si>
  <si>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</si>
  <si>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</si>
  <si>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</si>
  <si>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</si>
  <si>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</si>
  <si>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</si>
  <si>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</si>
  <si>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</si>
  <si>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</si>
  <si>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</si>
  <si>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</si>
  <si>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</si>
  <si>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</si>
  <si>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</si>
  <si>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</si>
  <si>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</si>
  <si>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</si>
  <si>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</si>
  <si>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</si>
  <si>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</si>
  <si>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</si>
  <si>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</si>
  <si>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</si>
  <si>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</si>
  <si>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</si>
  <si>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</si>
  <si>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</si>
  <si>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</si>
  <si>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</si>
  <si>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</si>
  <si>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</si>
  <si>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</si>
  <si>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</si>
  <si>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</si>
  <si>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</si>
  <si>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</si>
  <si>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</si>
  <si>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</si>
  <si>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</si>
  <si>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</si>
  <si>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</si>
  <si>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</si>
  <si>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</si>
  <si>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</si>
  <si>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</si>
  <si>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</si>
  <si>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</si>
  <si>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</si>
  <si>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</si>
  <si>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</si>
  <si>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</si>
  <si>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</si>
  <si>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</si>
  <si>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</si>
  <si>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</si>
  <si>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</si>
  <si>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</si>
  <si>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</si>
  <si>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</si>
  <si>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</si>
  <si>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</si>
  <si>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</si>
  <si>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</si>
  <si>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</si>
  <si>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</si>
  <si>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</si>
  <si>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</si>
  <si>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</si>
  <si>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</si>
  <si>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</si>
  <si>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</si>
  <si>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</si>
  <si>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</si>
  <si>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</si>
  <si>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</si>
  <si>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</si>
  <si>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</si>
  <si>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</si>
  <si>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</si>
  <si>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</si>
  <si>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</si>
  <si>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</si>
  <si>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</si>
  <si>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</si>
  <si>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</si>
  <si>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</si>
  <si>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</si>
  <si>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</si>
  <si>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</si>
  <si>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</si>
  <si>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</si>
  <si>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</si>
  <si>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</si>
  <si>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</si>
  <si>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</si>
  <si>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</si>
  <si>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</si>
  <si>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</si>
  <si>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</si>
  <si>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</si>
  <si>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</si>
  <si>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</si>
  <si>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</si>
  <si>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</si>
  <si>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</si>
  <si>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</si>
  <si>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</si>
  <si>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</si>
  <si>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</si>
  <si>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</si>
  <si>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</si>
  <si>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</si>
  <si>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</si>
  <si>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</si>
  <si>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</si>
  <si>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</si>
  <si>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</si>
  <si>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</si>
  <si>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</si>
  <si>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</si>
  <si>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</si>
  <si>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</si>
  <si>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</si>
  <si>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</si>
  <si>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</si>
  <si>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</si>
  <si>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</si>
  <si>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</si>
  <si>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</si>
  <si>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</si>
  <si>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</si>
  <si>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</si>
  <si>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</si>
  <si>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</si>
  <si>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</si>
  <si>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</si>
  <si>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</si>
  <si>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</si>
  <si>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</si>
  <si>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</si>
  <si>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</si>
  <si>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</si>
  <si>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</si>
  <si>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</si>
  <si>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</si>
  <si>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</si>
  <si>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</si>
  <si>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</si>
  <si>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</si>
  <si>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</si>
  <si>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</si>
  <si>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</si>
  <si>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</si>
  <si>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</si>
  <si>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</si>
  <si>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</si>
  <si>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</si>
  <si>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</si>
  <si>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</si>
  <si>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</si>
  <si>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</si>
  <si>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</si>
  <si>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</si>
  <si>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</si>
  <si>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</si>
  <si>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</si>
  <si>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</si>
  <si>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</si>
  <si>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</si>
  <si>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</si>
  <si>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</si>
  <si>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</si>
  <si>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</si>
  <si>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</si>
  <si>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</si>
  <si>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</si>
  <si>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</si>
  <si>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</si>
  <si>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</si>
  <si>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</si>
  <si>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</si>
  <si>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</si>
  <si>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</si>
  <si>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</si>
  <si>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</si>
  <si>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</si>
  <si>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</si>
  <si>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</si>
  <si>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</si>
  <si>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</si>
  <si>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</si>
  <si>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</si>
  <si>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</si>
  <si>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</si>
  <si>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</si>
  <si>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</si>
  <si>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</si>
  <si>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</si>
  <si>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</si>
  <si>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</si>
  <si>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</si>
  <si>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</si>
  <si>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</si>
  <si>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</si>
  <si>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</si>
  <si>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</si>
  <si>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</si>
  <si>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</si>
  <si>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</si>
  <si>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</si>
  <si>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</si>
  <si>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</si>
  <si>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</si>
  <si>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</si>
  <si>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</si>
  <si>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</si>
  <si>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</si>
  <si>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</si>
  <si>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</si>
  <si>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</si>
  <si>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</si>
  <si>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</si>
  <si>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</si>
  <si>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</si>
  <si>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</si>
  <si>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</si>
  <si>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</si>
  <si>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</si>
  <si>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</si>
  <si>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</si>
  <si>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</si>
  <si>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</si>
  <si>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</si>
  <si>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</si>
  <si>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</si>
  <si>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</si>
  <si>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</si>
  <si>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</si>
  <si>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</si>
  <si>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</si>
  <si>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</si>
  <si>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</si>
  <si>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</si>
  <si>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</si>
  <si>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</si>
  <si>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</si>
  <si>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</si>
  <si>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</si>
  <si>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</si>
  <si>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</si>
  <si>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</si>
  <si>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</si>
  <si>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</si>
  <si>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</si>
  <si>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</si>
  <si>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</si>
  <si>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</si>
  <si>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</si>
  <si>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</si>
  <si>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</si>
  <si>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</si>
  <si>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</si>
  <si>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</si>
  <si>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</si>
  <si>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</si>
  <si>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</si>
  <si>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</si>
  <si>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</si>
  <si>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</si>
  <si>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</si>
  <si>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</si>
  <si>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</si>
  <si>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</si>
  <si>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</si>
  <si>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</si>
  <si>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</si>
  <si>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</si>
  <si>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</si>
  <si>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</si>
  <si>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</si>
  <si>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</si>
  <si>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</si>
  <si>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</si>
  <si>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</si>
  <si>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</si>
  <si>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</si>
  <si>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</si>
  <si>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</si>
  <si>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</si>
  <si>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</si>
  <si>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</si>
  <si>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</si>
  <si>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</si>
  <si>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</si>
  <si>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</si>
  <si>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</si>
  <si>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</si>
  <si>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</si>
  <si>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</si>
  <si>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</si>
  <si>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</si>
  <si>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</si>
  <si>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</si>
  <si>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</si>
  <si>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</si>
  <si>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</si>
  <si>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</si>
  <si>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</si>
  <si>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</si>
  <si>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</si>
  <si>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</si>
  <si>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</si>
  <si>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</si>
  <si>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</si>
  <si>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</si>
  <si>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</si>
  <si>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</si>
  <si>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</si>
  <si>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</si>
  <si>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</si>
  <si>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</si>
  <si>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</si>
  <si>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</si>
  <si>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</si>
  <si>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</si>
  <si>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</si>
  <si>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</si>
  <si>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</si>
  <si>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</si>
  <si>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</si>
  <si>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</si>
  <si>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</si>
  <si>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</si>
  <si>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</si>
  <si>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</si>
  <si>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</si>
  <si>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</si>
  <si>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</si>
  <si>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</si>
  <si>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</si>
  <si>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</si>
  <si>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</si>
  <si>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</si>
  <si>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</si>
  <si>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</si>
  <si>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</si>
  <si>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</si>
  <si>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</si>
  <si>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</si>
  <si>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</si>
  <si>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</si>
  <si>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</si>
  <si>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</si>
  <si>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</si>
  <si>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</si>
  <si>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</si>
  <si>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</si>
  <si>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</si>
  <si>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</si>
  <si>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</si>
  <si>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</si>
  <si>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</si>
  <si>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</si>
  <si>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</si>
  <si>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</si>
  <si>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</si>
  <si>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</si>
  <si>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</si>
  <si>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</si>
  <si>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</si>
  <si>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</si>
  <si>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</si>
  <si>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</si>
  <si>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</si>
  <si>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</si>
  <si>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</si>
  <si>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</si>
  <si>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</si>
  <si>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</si>
  <si>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</si>
  <si>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</si>
  <si>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</si>
  <si>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</si>
  <si>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</si>
  <si>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</si>
  <si>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</si>
  <si>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</si>
  <si>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</si>
  <si>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</si>
  <si>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</si>
  <si>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</si>
  <si>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</si>
  <si>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</si>
  <si>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</si>
  <si>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</si>
  <si>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</si>
  <si>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</si>
  <si>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</si>
  <si>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</si>
  <si>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</si>
  <si>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</si>
  <si>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</si>
  <si>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</si>
  <si>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</si>
  <si>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</si>
  <si>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</si>
  <si>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</si>
  <si>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</si>
  <si>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</si>
  <si>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</si>
  <si>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</si>
  <si>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</si>
  <si>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</si>
  <si>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</si>
  <si>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</si>
  <si>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</si>
  <si>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</si>
  <si>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</si>
  <si>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</si>
  <si>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</si>
  <si>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</si>
  <si>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</si>
  <si>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</si>
  <si>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</si>
  <si>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</si>
  <si>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</si>
  <si>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</si>
  <si>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</si>
  <si>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</si>
  <si>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</si>
  <si>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</si>
  <si>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</si>
  <si>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</si>
  <si>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</si>
  <si>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</si>
  <si>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</si>
  <si>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</si>
  <si>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</si>
  <si>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</si>
  <si>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</si>
  <si>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</si>
  <si>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</si>
  <si>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</si>
  <si>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</si>
  <si>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</si>
  <si>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</si>
  <si>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</si>
  <si>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</si>
  <si>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</si>
  <si>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</si>
  <si>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</si>
  <si>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</si>
  <si>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</si>
  <si>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</si>
  <si>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</si>
  <si>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</si>
  <si>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</si>
  <si>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</si>
  <si>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</si>
  <si>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</si>
  <si>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</si>
  <si>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</si>
  <si>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</si>
  <si>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</si>
  <si>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</si>
  <si>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</si>
  <si>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</si>
  <si>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</si>
  <si>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</si>
  <si>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</si>
  <si>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</si>
  <si>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</si>
  <si>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</si>
  <si>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</si>
  <si>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</si>
  <si>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</si>
  <si>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</si>
  <si>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</si>
  <si>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</si>
  <si>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</si>
  <si>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</si>
  <si>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</si>
  <si>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</si>
  <si>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</si>
  <si>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</si>
  <si>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</si>
  <si>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</si>
  <si>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</si>
  <si>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</si>
  <si>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</si>
  <si>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</si>
  <si>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</si>
  <si>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</si>
  <si>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</si>
  <si>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</si>
  <si>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</si>
  <si>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</si>
  <si>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</si>
  <si>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</si>
  <si>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</si>
  <si>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</si>
  <si>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</si>
  <si>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</si>
  <si>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</si>
  <si>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</si>
  <si>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</si>
  <si>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</si>
  <si>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</si>
  <si>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</si>
  <si>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</si>
  <si>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</si>
  <si>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</si>
  <si>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</si>
  <si>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</si>
  <si>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</si>
  <si>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</si>
  <si>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</si>
  <si>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</si>
  <si>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</si>
  <si>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</si>
  <si>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</si>
  <si>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</si>
  <si>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</si>
  <si>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</si>
  <si>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</si>
  <si>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</si>
  <si>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</si>
  <si>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</si>
  <si>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</si>
  <si>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</si>
  <si>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</si>
  <si>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</si>
  <si>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</si>
  <si>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</si>
  <si>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</si>
  <si>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</si>
  <si>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</si>
  <si>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</si>
  <si>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</si>
  <si>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</si>
  <si>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</si>
  <si>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</si>
  <si>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</si>
  <si>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</si>
  <si>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</si>
  <si>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</si>
  <si>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</si>
  <si>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</si>
  <si>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</si>
  <si>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</si>
  <si>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</si>
  <si>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</si>
  <si>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</si>
  <si>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</si>
  <si>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</si>
  <si>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</si>
  <si>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</si>
  <si>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</si>
  <si>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</si>
  <si>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</si>
  <si>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</si>
  <si>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</si>
  <si>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</si>
  <si>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</si>
  <si>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</si>
  <si>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</si>
  <si>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</si>
  <si>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</si>
  <si>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</si>
  <si>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</si>
  <si>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</si>
  <si>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</si>
  <si>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</si>
  <si>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</si>
  <si>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</si>
  <si>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</si>
  <si>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</si>
  <si>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</si>
  <si>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</si>
  <si>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</si>
  <si>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</si>
  <si>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</si>
  <si>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</si>
  <si>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</si>
  <si>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</si>
  <si>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</si>
  <si>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</si>
  <si>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</si>
  <si>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</si>
  <si>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</si>
  <si>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</si>
  <si>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</si>
  <si>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</si>
  <si>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</si>
  <si>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</si>
  <si>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</si>
  <si>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</si>
  <si>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</si>
  <si>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</si>
  <si>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</si>
  <si>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</si>
  <si>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</si>
  <si>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</si>
  <si>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</si>
  <si>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</si>
  <si>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</si>
  <si>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</si>
  <si>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</si>
  <si>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</si>
  <si>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</si>
  <si>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</si>
  <si>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</si>
  <si>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</si>
  <si>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</si>
  <si>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</si>
  <si>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</si>
  <si>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</si>
  <si>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</si>
  <si>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</si>
  <si>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</si>
  <si>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</si>
  <si>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</si>
  <si>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</si>
  <si>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</si>
  <si>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</si>
  <si>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</si>
  <si>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</si>
  <si>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</si>
  <si>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</si>
  <si>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</si>
  <si>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</si>
  <si>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</si>
  <si>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</si>
  <si>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</si>
  <si>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</si>
  <si>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</si>
  <si>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</si>
  <si>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</si>
  <si>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</si>
  <si>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</si>
  <si>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</si>
  <si>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</si>
  <si>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</si>
  <si>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</si>
  <si>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</si>
  <si>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</si>
  <si>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</si>
  <si>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</si>
  <si>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</si>
  <si>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</si>
  <si>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</si>
  <si>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</si>
  <si>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</si>
  <si>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</si>
  <si>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</si>
  <si>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</si>
  <si>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</si>
  <si>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</si>
  <si>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</si>
  <si>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</si>
  <si>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</si>
  <si>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</si>
  <si>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</si>
  <si>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</si>
  <si>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</si>
  <si>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</si>
  <si>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</si>
  <si>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</si>
  <si>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</si>
  <si>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</si>
  <si>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</si>
  <si>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</si>
  <si>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</si>
  <si>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</si>
  <si>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</si>
  <si>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</si>
  <si>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</si>
  <si>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</si>
  <si>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</si>
  <si>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</si>
  <si>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</si>
  <si>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</si>
  <si>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</si>
  <si>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</si>
  <si>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</si>
  <si>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</si>
  <si>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</si>
  <si>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</si>
  <si>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</si>
  <si>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</si>
  <si>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</si>
  <si>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</si>
  <si>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</si>
  <si>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</si>
  <si>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</si>
  <si>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</si>
  <si>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</si>
  <si>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</si>
  <si>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</si>
  <si>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</si>
  <si>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</si>
  <si>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</si>
  <si>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</si>
  <si>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</si>
  <si>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</si>
  <si>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</si>
  <si>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</si>
  <si>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</si>
  <si>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</si>
  <si>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</si>
  <si>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</si>
  <si>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</si>
  <si>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</si>
  <si>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</si>
  <si>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</si>
  <si>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</si>
  <si>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</si>
  <si>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</si>
  <si>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</si>
  <si>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</si>
  <si>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</si>
  <si>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</si>
  <si>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</si>
  <si>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</si>
  <si>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</si>
  <si>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</si>
  <si>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</si>
  <si>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</si>
  <si>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</si>
  <si>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</si>
  <si>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</si>
  <si>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</si>
  <si>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</si>
  <si>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</si>
  <si>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</si>
  <si>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</si>
  <si>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</si>
  <si>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</si>
  <si>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</si>
  <si>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</si>
  <si>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</si>
  <si>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</si>
  <si>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</si>
  <si>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</si>
  <si>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</si>
  <si>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</si>
  <si>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</si>
  <si>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</si>
  <si>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</si>
  <si>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</si>
  <si>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</si>
  <si>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</si>
  <si>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</si>
  <si>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</si>
  <si>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</si>
  <si>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</si>
  <si>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</si>
  <si>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</si>
  <si>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</si>
  <si>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</si>
  <si>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</si>
  <si>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</si>
  <si>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</si>
  <si>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</si>
  <si>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</si>
  <si>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</si>
  <si>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</si>
  <si>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</si>
  <si>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</si>
  <si>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</si>
  <si>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</si>
  <si>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</si>
  <si>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</si>
  <si>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</si>
  <si>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</si>
  <si>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</si>
  <si>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</si>
  <si>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</si>
  <si>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</si>
  <si>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</si>
  <si>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</si>
  <si>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</si>
  <si>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</si>
  <si>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</si>
  <si>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</si>
  <si>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</si>
  <si>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</si>
  <si>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</si>
  <si>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</si>
  <si>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</si>
  <si>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</si>
  <si>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</si>
  <si>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</si>
  <si>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</si>
  <si>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</si>
  <si>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</si>
  <si>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</si>
  <si>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</si>
  <si>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</si>
  <si>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</si>
  <si>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</si>
  <si>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</si>
  <si>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</si>
  <si>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</si>
  <si>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</si>
  <si>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</si>
  <si>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</si>
  <si>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</si>
  <si>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</si>
  <si>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</si>
  <si>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</si>
  <si>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</si>
  <si>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</si>
  <si>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</si>
  <si>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</si>
  <si>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</si>
  <si>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</si>
  <si>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</si>
  <si>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</si>
  <si>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</si>
  <si>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</si>
  <si>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</si>
  <si>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</si>
  <si>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</si>
  <si>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</si>
  <si>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</si>
  <si>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</si>
  <si>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</si>
  <si>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</si>
  <si>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</si>
  <si>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</si>
  <si>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</si>
  <si>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</si>
  <si>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</si>
  <si>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</si>
  <si>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</si>
  <si>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</si>
  <si>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</si>
  <si>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</si>
  <si>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</si>
  <si>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</si>
  <si>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</si>
  <si>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</si>
  <si>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</si>
  <si>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</si>
  <si>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</si>
  <si>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</si>
  <si>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</si>
  <si>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</si>
  <si>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</si>
  <si>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</si>
  <si>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</si>
  <si>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</si>
  <si>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</si>
  <si>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</si>
  <si>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</si>
  <si>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</si>
  <si>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</si>
  <si>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</si>
  <si>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</si>
  <si>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</si>
  <si>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</si>
  <si>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</si>
  <si>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</si>
  <si>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</si>
  <si>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</si>
  <si>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</si>
  <si>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</si>
  <si>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</si>
  <si>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</si>
  <si>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</si>
  <si>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</si>
  <si>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</si>
  <si>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</si>
  <si>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</si>
  <si>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</si>
  <si>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</si>
  <si>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</si>
  <si>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</si>
  <si>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</si>
  <si>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</si>
  <si>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</si>
  <si>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</si>
  <si>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</si>
  <si>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</si>
  <si>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</si>
  <si>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</si>
  <si>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</si>
  <si>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</si>
  <si>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</si>
  <si>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</si>
  <si>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</si>
  <si>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</si>
  <si>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</si>
  <si>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</si>
  <si>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</si>
  <si>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</si>
  <si>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</si>
  <si>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</si>
  <si>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</si>
  <si>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</si>
  <si>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</si>
  <si>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</si>
  <si>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</si>
  <si>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</si>
  <si>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</si>
  <si>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</si>
  <si>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</si>
  <si>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</si>
  <si>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</si>
  <si>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</si>
  <si>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</si>
  <si>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</si>
  <si>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</si>
  <si>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</si>
  <si>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</si>
  <si>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</si>
  <si>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</si>
  <si>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</si>
  <si>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</si>
  <si>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</si>
  <si>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</si>
  <si>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</si>
  <si>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</si>
  <si>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</si>
  <si>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</si>
  <si>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</si>
  <si>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</si>
  <si>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</si>
  <si>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</si>
  <si>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</si>
  <si>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</si>
  <si>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</si>
  <si>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</si>
  <si>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</si>
  <si>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</si>
  <si>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</si>
  <si>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</si>
  <si>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</si>
  <si>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</si>
  <si>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</si>
  <si>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</si>
  <si>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</si>
  <si>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</si>
  <si>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</si>
  <si>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</si>
  <si>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</si>
  <si>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</si>
  <si>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</si>
  <si>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</si>
  <si>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</si>
  <si>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</si>
  <si>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</si>
  <si>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</si>
  <si>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</si>
  <si>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</si>
  <si>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</si>
  <si>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</si>
  <si>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</si>
  <si>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</si>
  <si>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</si>
  <si>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</si>
  <si>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</si>
  <si>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</si>
  <si>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</si>
  <si>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</si>
  <si>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</si>
  <si>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</si>
  <si>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</si>
  <si>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</si>
  <si>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</si>
  <si>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</si>
  <si>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</si>
  <si>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</si>
  <si>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</si>
  <si>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</si>
  <si>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</si>
  <si>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</si>
  <si>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</si>
  <si>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</si>
  <si>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</si>
  <si>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</si>
  <si>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</si>
  <si>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</si>
  <si>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</si>
  <si>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</si>
  <si>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</si>
  <si>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</si>
  <si>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</si>
  <si>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</si>
  <si>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</si>
  <si>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</si>
  <si>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</si>
  <si>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</si>
  <si>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</si>
  <si>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</si>
  <si>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</si>
  <si>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</si>
  <si>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</si>
  <si>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</si>
  <si>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</si>
  <si>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</si>
  <si>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</si>
  <si>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</si>
  <si>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</si>
  <si>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</si>
  <si>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</si>
  <si>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</si>
  <si>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</si>
  <si>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</si>
  <si>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</si>
  <si>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</si>
  <si>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</si>
  <si>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</si>
  <si>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</si>
  <si>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</si>
  <si>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</si>
  <si>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</si>
  <si>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</si>
  <si>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</si>
  <si>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</si>
  <si>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</si>
  <si>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</si>
  <si>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</si>
  <si>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</si>
  <si>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</si>
  <si>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</si>
  <si>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</si>
  <si>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</si>
  <si>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</si>
  <si>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</si>
  <si>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</si>
  <si>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</si>
  <si>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</si>
  <si>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</si>
  <si>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</si>
  <si>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</si>
  <si>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</si>
  <si>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</si>
  <si>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</si>
  <si>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</si>
  <si>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</si>
  <si>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</si>
  <si>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</si>
  <si>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</si>
  <si>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</si>
  <si>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</si>
  <si>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</si>
  <si>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</si>
  <si>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</si>
  <si>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</si>
  <si>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</si>
  <si>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</si>
  <si>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</si>
  <si>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</si>
  <si>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</si>
  <si>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</si>
  <si>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</si>
  <si>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</si>
  <si>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</si>
  <si>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</si>
  <si>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</si>
  <si>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</si>
  <si>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</si>
  <si>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</si>
  <si>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</si>
  <si>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</si>
  <si>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</si>
  <si>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</si>
  <si>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</si>
  <si>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</si>
  <si>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</si>
  <si>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</si>
  <si>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</si>
  <si>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</si>
  <si>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</si>
  <si>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</si>
  <si>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</si>
  <si>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</si>
  <si>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</si>
  <si>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</si>
  <si>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</si>
  <si>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</si>
  <si>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</si>
  <si>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</si>
  <si>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</si>
  <si>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</si>
  <si>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</si>
  <si>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</si>
  <si>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</si>
  <si>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</si>
  <si>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</si>
  <si>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</si>
  <si>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</si>
  <si>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</si>
  <si>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</si>
  <si>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</si>
  <si>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</si>
  <si>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</si>
  <si>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</si>
  <si>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</si>
  <si>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</si>
  <si>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</si>
  <si>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</si>
  <si>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</si>
  <si>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</si>
  <si>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</si>
  <si>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</si>
  <si>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</si>
  <si>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</si>
  <si>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</si>
  <si>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</si>
  <si>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</si>
  <si>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</si>
  <si>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</si>
  <si>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</si>
  <si>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</si>
  <si>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</si>
  <si>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</si>
  <si>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</si>
  <si>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</si>
  <si>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</si>
  <si>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</si>
  <si>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</si>
  <si>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</si>
  <si>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</si>
  <si>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</si>
  <si>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</si>
  <si>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</si>
  <si>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</si>
  <si>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</si>
  <si>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</si>
  <si>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</si>
  <si>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</si>
  <si>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</si>
  <si>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</si>
  <si>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</si>
  <si>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</si>
  <si>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</si>
  <si>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</si>
  <si>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</si>
  <si>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</si>
  <si>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</si>
  <si>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</si>
  <si>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</si>
  <si>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</si>
  <si>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</si>
  <si>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</si>
  <si>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</si>
  <si>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</si>
  <si>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</si>
  <si>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</si>
  <si>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</si>
  <si>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</si>
  <si>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</si>
  <si>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</si>
  <si>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</si>
  <si>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</si>
  <si>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</si>
  <si>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</si>
  <si>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</si>
  <si>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</si>
  <si>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</si>
  <si>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</si>
  <si>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</si>
  <si>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</si>
  <si>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</si>
  <si>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</si>
  <si>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</si>
  <si>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</si>
  <si>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</si>
  <si>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</si>
  <si>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</si>
  <si>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</si>
  <si>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</si>
  <si>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</si>
  <si>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</si>
  <si>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</si>
  <si>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</si>
  <si>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</si>
  <si>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</si>
  <si>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</si>
  <si>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</si>
  <si>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</si>
  <si>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</si>
  <si>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</si>
  <si>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</si>
  <si>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</si>
  <si>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</si>
  <si>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</si>
  <si>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</si>
  <si>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</si>
  <si>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</si>
  <si>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</si>
  <si>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</si>
  <si>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</si>
  <si>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</si>
  <si>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</si>
  <si>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</si>
  <si>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</si>
  <si>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</si>
  <si>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</si>
  <si>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</si>
  <si>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</si>
  <si>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</si>
  <si>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</si>
  <si>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</si>
  <si>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</si>
  <si>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</si>
  <si>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</si>
  <si>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</si>
  <si>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</si>
  <si>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</si>
  <si>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</si>
  <si>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</si>
  <si>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</si>
  <si>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</si>
  <si>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</si>
  <si>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</si>
  <si>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</si>
  <si>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</si>
  <si>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</si>
  <si>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</si>
  <si>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</si>
  <si>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</si>
  <si>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</si>
  <si>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</si>
  <si>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</si>
  <si>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</si>
  <si>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</si>
  <si>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</si>
  <si>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</si>
  <si>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</si>
  <si>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</si>
  <si>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</si>
  <si>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</si>
  <si>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</si>
  <si>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</si>
  <si>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</si>
  <si>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</si>
  <si>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</si>
  <si>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</si>
  <si>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</si>
  <si>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</si>
  <si>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</si>
  <si>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</si>
  <si>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</si>
  <si>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</si>
  <si>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</si>
  <si>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</si>
  <si>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</si>
  <si>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</si>
  <si>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</si>
  <si>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</si>
  <si>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</si>
  <si>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</si>
  <si>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</si>
  <si>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</si>
  <si>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</si>
  <si>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</si>
  <si>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</si>
  <si>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</si>
  <si>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</si>
  <si>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</si>
  <si>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</si>
  <si>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</si>
  <si>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</si>
  <si>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</si>
  <si>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</si>
  <si>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</si>
  <si>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</si>
  <si>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</si>
  <si>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</si>
  <si>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</si>
  <si>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</si>
  <si>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</si>
  <si>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</si>
  <si>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</si>
  <si>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</si>
  <si>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</si>
  <si>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</si>
  <si>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</si>
  <si>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</si>
  <si>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</si>
  <si>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</si>
  <si>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</si>
  <si>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</si>
  <si>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</si>
  <si>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</si>
  <si>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</si>
  <si>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</si>
  <si>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</si>
  <si>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</si>
  <si>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</si>
  <si>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</si>
  <si>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</si>
  <si>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</si>
  <si>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</si>
  <si>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</si>
  <si>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</si>
  <si>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</si>
  <si>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</si>
  <si>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</si>
  <si>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</si>
  <si>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</si>
  <si>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</si>
  <si>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</si>
  <si>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</si>
  <si>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</si>
  <si>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</si>
  <si>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</si>
  <si>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</si>
  <si>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</si>
  <si>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</si>
  <si>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</si>
  <si>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</si>
  <si>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</si>
  <si>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</si>
  <si>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</si>
  <si>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</si>
  <si>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</si>
  <si>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</si>
  <si>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</si>
  <si>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</si>
  <si>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</si>
  <si>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</si>
  <si>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</si>
  <si>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</si>
  <si>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</si>
  <si>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</si>
  <si>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</si>
  <si>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</si>
  <si>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</si>
  <si>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</si>
  <si>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</si>
  <si>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</si>
  <si>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</si>
  <si>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</si>
  <si>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</si>
  <si>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</si>
  <si>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</si>
  <si>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</si>
  <si>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</si>
  <si>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</si>
  <si>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</si>
  <si>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</si>
  <si>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</si>
  <si>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</si>
  <si>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</si>
  <si>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</si>
  <si>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</si>
  <si>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</si>
  <si>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</si>
  <si>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</si>
  <si>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</si>
  <si>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</si>
  <si>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</si>
  <si>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</si>
  <si>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</si>
  <si>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</si>
  <si>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</si>
  <si>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</si>
  <si>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</si>
  <si>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</si>
  <si>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</si>
  <si>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</si>
  <si>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</si>
  <si>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</si>
  <si>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</si>
  <si>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</si>
  <si>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</si>
  <si>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</si>
  <si>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</si>
  <si>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</si>
  <si>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</si>
  <si>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</si>
  <si>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</si>
  <si>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</si>
  <si>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</si>
  <si>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</si>
  <si>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</si>
  <si>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</si>
  <si>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</si>
  <si>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</si>
  <si>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</si>
  <si>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</si>
  <si>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</si>
  <si>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</si>
  <si>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</si>
  <si>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</si>
  <si>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</si>
  <si>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</si>
  <si>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</si>
  <si>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</si>
  <si>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</si>
  <si>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</si>
  <si>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</si>
  <si>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</si>
  <si>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</si>
  <si>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</si>
  <si>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</si>
  <si>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</si>
  <si>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</si>
  <si>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</si>
  <si>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</si>
  <si>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</si>
  <si>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</si>
  <si>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</si>
  <si>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</si>
  <si>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</si>
  <si>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</si>
  <si>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</si>
  <si>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</si>
  <si>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</si>
  <si>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</si>
  <si>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</si>
  <si>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</si>
  <si>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</si>
  <si>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</si>
  <si>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</si>
  <si>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</si>
  <si>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</si>
  <si>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</si>
  <si>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</si>
  <si>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</si>
  <si>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</si>
  <si>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</si>
  <si>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</si>
  <si>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</si>
  <si>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</si>
  <si>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</si>
  <si>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</si>
  <si>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</si>
  <si>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</si>
  <si>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</si>
  <si>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</si>
  <si>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</si>
  <si>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</si>
  <si>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</si>
  <si>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</si>
  <si>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</si>
  <si>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</si>
  <si>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</si>
  <si>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</si>
  <si>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</si>
  <si>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</si>
  <si>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</si>
  <si>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</si>
  <si>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</si>
  <si>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</si>
  <si>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</si>
  <si>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</si>
  <si>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</si>
  <si>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</si>
  <si>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</si>
  <si>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</si>
  <si>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</si>
  <si>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</si>
  <si>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</si>
  <si>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</si>
  <si>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</si>
  <si>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</si>
  <si>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</si>
  <si>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</si>
  <si>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</si>
  <si>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</si>
  <si>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</si>
  <si>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</si>
  <si>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</si>
  <si>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</si>
  <si>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</si>
  <si>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</si>
  <si>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</si>
  <si>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</si>
  <si>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</si>
  <si>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</si>
  <si>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</si>
  <si>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</si>
  <si>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</si>
  <si>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</si>
  <si>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</si>
  <si>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</si>
  <si>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</si>
  <si>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</si>
  <si>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</si>
  <si>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</si>
  <si>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</si>
  <si>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</si>
  <si>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</si>
  <si>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</si>
  <si>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</si>
  <si>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</si>
  <si>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</si>
  <si>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</si>
  <si>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</si>
  <si>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</si>
  <si>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</si>
  <si>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</si>
  <si>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</si>
  <si>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</si>
  <si>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</si>
  <si>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</si>
  <si>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</si>
  <si>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</si>
  <si>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</si>
  <si>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</si>
  <si>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</si>
  <si>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</si>
  <si>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</si>
  <si>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</si>
  <si>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</si>
  <si>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</si>
  <si>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</si>
  <si>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</si>
  <si>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</si>
  <si>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</si>
  <si>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</si>
  <si>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</si>
  <si>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</si>
  <si>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</si>
  <si>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</si>
  <si>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</si>
  <si>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</si>
  <si>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</si>
  <si>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</si>
  <si>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</si>
  <si>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</si>
  <si>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</si>
  <si>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</si>
  <si>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</si>
  <si>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</si>
  <si>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</si>
  <si>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</si>
  <si>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</si>
  <si>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</si>
  <si>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</si>
  <si>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</si>
  <si>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</si>
  <si>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</si>
  <si>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</si>
  <si>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</si>
  <si>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</si>
  <si>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</si>
  <si>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</si>
  <si>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</si>
  <si>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</si>
  <si>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</si>
  <si>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</si>
  <si>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</si>
  <si>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</si>
  <si>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</si>
  <si>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</si>
  <si>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</si>
  <si>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</si>
  <si>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</si>
  <si>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</si>
  <si>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</si>
  <si>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</si>
  <si>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</si>
  <si>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</si>
  <si>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</si>
  <si>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</si>
  <si>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</si>
  <si>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</si>
  <si>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</si>
  <si>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</si>
  <si>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</si>
  <si>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</si>
  <si>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</si>
  <si>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</si>
  <si>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</si>
  <si>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</si>
  <si>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</si>
  <si>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</si>
  <si>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</si>
  <si>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</si>
  <si>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</si>
  <si>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</si>
  <si>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</si>
  <si>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</si>
  <si>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</si>
  <si>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</si>
  <si>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</si>
  <si>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</si>
  <si>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</si>
  <si>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</si>
  <si>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</si>
  <si>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</si>
  <si>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</si>
  <si>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</si>
  <si>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</si>
  <si>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</si>
  <si>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</si>
  <si>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</si>
  <si>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</si>
  <si>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</si>
  <si>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</si>
  <si>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</si>
  <si>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</si>
  <si>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</si>
  <si>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</si>
  <si>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</si>
  <si>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</si>
  <si>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</si>
  <si>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</si>
  <si>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</si>
  <si>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</si>
  <si>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</si>
  <si>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</si>
  <si>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</si>
  <si>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</si>
  <si>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</si>
  <si>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</si>
  <si>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</si>
  <si>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</si>
  <si>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</si>
  <si>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</si>
  <si>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</si>
  <si>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</si>
  <si>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</si>
  <si>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</si>
  <si>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</si>
  <si>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</si>
  <si>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</si>
  <si>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</si>
  <si>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</si>
  <si>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</si>
  <si>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</si>
  <si>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</si>
  <si>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</si>
  <si>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</si>
  <si>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</si>
  <si>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</si>
  <si>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</si>
  <si>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</si>
  <si>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</si>
  <si>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</si>
  <si>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</si>
  <si>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</si>
  <si>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</si>
  <si>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</si>
  <si>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</si>
  <si>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</si>
  <si>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</si>
  <si>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</si>
  <si>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</si>
  <si>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</si>
  <si>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</si>
  <si>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</si>
  <si>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</si>
  <si>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</si>
  <si>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</si>
  <si>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</si>
  <si>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</si>
  <si>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</si>
  <si>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</si>
  <si>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</si>
  <si>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</si>
  <si>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</si>
  <si>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</si>
  <si>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</si>
  <si>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</si>
  <si>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</si>
  <si>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</si>
  <si>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</si>
  <si>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</si>
  <si>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</si>
  <si>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</si>
  <si>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</si>
  <si>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</si>
  <si>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</si>
  <si>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</si>
  <si>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</si>
  <si>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</si>
  <si>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</si>
  <si>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</si>
  <si>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</si>
  <si>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</si>
  <si>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</si>
  <si>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</si>
  <si>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</si>
  <si>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</si>
  <si>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</si>
  <si>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</si>
  <si>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</si>
  <si>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</si>
  <si>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</si>
  <si>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</si>
  <si>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</si>
  <si>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</si>
  <si>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</si>
  <si>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</si>
  <si>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</si>
  <si>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</si>
  <si>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</si>
  <si>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</si>
  <si>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</si>
  <si>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</si>
  <si>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</si>
  <si>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</si>
  <si>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</si>
  <si>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</si>
  <si>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</si>
  <si>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</si>
  <si>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</si>
  <si>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</si>
  <si>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</si>
  <si>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</si>
  <si>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</si>
  <si>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</si>
  <si>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</si>
  <si>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</si>
  <si>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</si>
  <si>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</si>
  <si>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</si>
  <si>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</si>
  <si>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</si>
  <si>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</si>
  <si>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</si>
  <si>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</si>
  <si>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</si>
  <si>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</si>
  <si>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</si>
  <si>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</si>
  <si>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</si>
  <si>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</si>
  <si>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</si>
  <si>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</si>
  <si>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</si>
  <si>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</si>
  <si>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</si>
  <si>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</si>
  <si>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</si>
  <si>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</si>
  <si>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</si>
  <si>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</si>
  <si>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</si>
  <si>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</si>
  <si>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</si>
  <si>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</si>
  <si>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</si>
  <si>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</si>
  <si>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</si>
  <si>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</si>
  <si>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</si>
  <si>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</si>
  <si>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</si>
  <si>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</si>
  <si>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</si>
  <si>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</si>
  <si>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</si>
  <si>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</si>
  <si>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</si>
  <si>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</si>
  <si>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</si>
  <si>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</si>
  <si>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</si>
  <si>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</si>
  <si>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</si>
  <si>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</si>
  <si>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</si>
  <si>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</si>
  <si>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</si>
  <si>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</si>
  <si>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</si>
  <si>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</si>
  <si>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</si>
  <si>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</si>
  <si>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</si>
  <si>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</si>
  <si>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</si>
  <si>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</si>
  <si>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</si>
  <si>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</si>
  <si>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</si>
  <si>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</si>
  <si>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</si>
  <si>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</si>
  <si>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</si>
  <si>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</si>
  <si>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</si>
  <si>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</si>
  <si>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</si>
  <si>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</si>
  <si>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</si>
  <si>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</si>
  <si>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</si>
  <si>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</si>
  <si>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</si>
  <si>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</si>
  <si>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</si>
  <si>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</si>
  <si>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</si>
  <si>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</si>
  <si>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</si>
  <si>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</si>
  <si>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</si>
  <si>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</si>
  <si>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</si>
  <si>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</si>
  <si>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</si>
  <si>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</si>
  <si>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</si>
  <si>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</si>
  <si>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</si>
  <si>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</si>
  <si>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</si>
  <si>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</si>
  <si>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</si>
  <si>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</si>
  <si>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</si>
  <si>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</si>
  <si>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</si>
  <si>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</si>
  <si>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</si>
  <si>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</si>
  <si>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</si>
  <si>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</si>
  <si>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</si>
  <si>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</si>
  <si>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</si>
  <si>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</si>
  <si>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</si>
  <si>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</si>
  <si>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</si>
  <si>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</si>
  <si>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</si>
  <si>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</si>
  <si>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</si>
  <si>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</si>
  <si>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</si>
  <si>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</si>
  <si>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</si>
  <si>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</si>
  <si>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</si>
  <si>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</si>
  <si>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</si>
  <si>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</si>
  <si>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</si>
  <si>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</si>
  <si>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</si>
  <si>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</si>
  <si>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</si>
  <si>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</si>
  <si>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</si>
  <si>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</si>
  <si>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</si>
  <si>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</si>
  <si>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</si>
  <si>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</si>
  <si>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</si>
  <si>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</si>
  <si>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</si>
  <si>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</si>
  <si>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</si>
  <si>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</si>
  <si>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</si>
  <si>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</si>
  <si>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</si>
  <si>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</si>
  <si>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</si>
  <si>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</si>
  <si>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</si>
  <si>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</si>
  <si>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</si>
  <si>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</si>
  <si>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</si>
  <si>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</si>
  <si>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</si>
  <si>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</si>
  <si>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</si>
  <si>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</si>
  <si>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</si>
  <si>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</si>
  <si>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</si>
  <si>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</si>
  <si>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</si>
  <si>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</si>
  <si>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</si>
  <si>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</si>
  <si>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</si>
  <si>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</si>
  <si>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</si>
  <si>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</si>
  <si>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</si>
  <si>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</si>
  <si>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</si>
  <si>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</si>
  <si>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</si>
  <si>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</si>
  <si>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</si>
  <si>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</si>
  <si>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</si>
  <si>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</si>
  <si>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</si>
  <si>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</si>
  <si>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</si>
  <si>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</si>
  <si>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</si>
  <si>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</si>
  <si>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</si>
  <si>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</si>
  <si>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</si>
  <si>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</si>
  <si>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</si>
  <si>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</si>
  <si>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</si>
  <si>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</si>
  <si>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</si>
  <si>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</si>
  <si>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</si>
  <si>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</si>
  <si>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</si>
  <si>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</si>
  <si>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</si>
  <si>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</si>
  <si>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</si>
  <si>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</si>
  <si>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</si>
  <si>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</si>
  <si>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</si>
  <si>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</si>
  <si>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</si>
  <si>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</si>
  <si>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</si>
  <si>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</si>
  <si>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</si>
  <si>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</si>
  <si>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</si>
  <si>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</si>
  <si>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</si>
  <si>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</si>
  <si>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</si>
  <si>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</si>
  <si>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</si>
  <si>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</si>
  <si>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</si>
  <si>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</si>
  <si>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</si>
  <si>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</si>
  <si>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</si>
  <si>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</si>
  <si>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</si>
  <si>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</si>
  <si>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</si>
  <si>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</si>
  <si>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</si>
  <si>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</si>
  <si>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</si>
  <si>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</si>
  <si>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</si>
  <si>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</si>
  <si>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</si>
  <si>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</si>
  <si>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</si>
  <si>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</si>
  <si>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</si>
  <si>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</si>
  <si>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</si>
  <si>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</si>
  <si>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</si>
  <si>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</si>
  <si>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</si>
  <si>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</si>
  <si>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</si>
  <si>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</si>
  <si>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</si>
  <si>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</si>
  <si>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</si>
  <si>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</si>
  <si>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</si>
  <si>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</si>
  <si>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</si>
  <si>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</si>
  <si>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</si>
  <si>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</si>
  <si>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</si>
  <si>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</si>
  <si>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</si>
  <si>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</si>
  <si>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</si>
  <si>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</si>
  <si>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</si>
  <si>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</si>
  <si>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</si>
  <si>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</si>
  <si>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</si>
  <si>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</si>
  <si>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</si>
  <si>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</si>
  <si>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</si>
  <si>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</si>
  <si>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</si>
  <si>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</si>
  <si>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</si>
  <si>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</si>
  <si>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</si>
  <si>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</si>
  <si>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</si>
  <si>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</si>
  <si>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</si>
  <si>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</si>
  <si>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</si>
  <si>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</si>
  <si>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</si>
  <si>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</si>
  <si>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</si>
  <si>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</si>
  <si>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</si>
  <si>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</si>
  <si>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</si>
  <si>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</si>
  <si>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</si>
  <si>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</si>
  <si>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</si>
  <si>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</si>
  <si>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</si>
  <si>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</si>
  <si>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</si>
  <si>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</si>
  <si>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</si>
  <si>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</si>
  <si>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</si>
  <si>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</si>
  <si>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</si>
  <si>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</si>
  <si>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</si>
  <si>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</si>
  <si>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</si>
  <si>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</si>
  <si>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</si>
  <si>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</si>
  <si>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</si>
  <si>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</si>
  <si>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</si>
  <si>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</si>
  <si>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</si>
  <si>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</si>
  <si>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</si>
  <si>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</si>
  <si>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</si>
  <si>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</si>
  <si>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</si>
  <si>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</si>
  <si>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</si>
  <si>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</si>
  <si>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</si>
  <si>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</si>
  <si>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</si>
  <si>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</si>
  <si>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</si>
  <si>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</si>
  <si>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</si>
  <si>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</si>
  <si>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</si>
  <si>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</si>
  <si>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</si>
  <si>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</si>
  <si>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</si>
  <si>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</si>
  <si>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</si>
  <si>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</si>
  <si>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</si>
  <si>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</si>
  <si>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</si>
  <si>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</si>
  <si>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</si>
  <si>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</si>
  <si>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</si>
  <si>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</si>
  <si>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</si>
  <si>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</si>
  <si>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</si>
  <si>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</si>
  <si>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</si>
  <si>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</si>
  <si>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</si>
  <si>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</si>
  <si>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</si>
  <si>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</si>
  <si>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</si>
  <si>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</si>
  <si>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</si>
  <si>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</si>
  <si>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</si>
  <si>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</si>
  <si>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</si>
  <si>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</si>
  <si>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</si>
  <si>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</si>
  <si>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</si>
  <si>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</si>
  <si>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</si>
  <si>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</si>
  <si>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</si>
  <si>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</si>
  <si>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</si>
  <si>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</si>
  <si>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</si>
  <si>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</si>
  <si>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</si>
  <si>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</si>
  <si>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</si>
  <si>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</si>
  <si>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</si>
  <si>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</si>
  <si>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</si>
  <si>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</si>
  <si>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</si>
  <si>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</si>
  <si>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</si>
  <si>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</si>
  <si>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</si>
  <si>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</si>
  <si>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</si>
  <si>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</si>
  <si>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</si>
  <si>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</si>
  <si>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</si>
  <si>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</si>
  <si>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</si>
  <si>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</si>
  <si>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</si>
  <si>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</si>
  <si>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</si>
  <si>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</si>
  <si>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</si>
  <si>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</si>
  <si>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</si>
  <si>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</si>
  <si>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</si>
  <si>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</si>
  <si>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</si>
  <si>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</si>
  <si>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</si>
  <si>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</si>
  <si>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</si>
  <si>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</si>
  <si>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</si>
  <si>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</si>
  <si>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</si>
  <si>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</si>
  <si>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</si>
  <si>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</si>
  <si>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</si>
  <si>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</si>
  <si>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</si>
  <si>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</si>
  <si>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</si>
  <si>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</si>
  <si>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</si>
  <si>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</si>
  <si>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</si>
  <si>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</si>
  <si>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</si>
  <si>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</si>
  <si>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</si>
  <si>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</si>
  <si>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</si>
  <si>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</si>
  <si>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</si>
  <si>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</si>
  <si>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</si>
  <si>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</si>
  <si>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</si>
  <si>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</si>
  <si>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</si>
  <si>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</si>
  <si>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</si>
  <si>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</si>
  <si>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</si>
  <si>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</si>
  <si>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</si>
  <si>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</si>
  <si>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</si>
  <si>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</si>
  <si>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</si>
  <si>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</si>
  <si>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</si>
  <si>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</si>
  <si>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</si>
  <si>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</si>
  <si>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</si>
  <si>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</si>
  <si>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</si>
  <si>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</si>
  <si>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</si>
  <si>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</si>
  <si>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</si>
  <si>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</si>
  <si>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</si>
  <si>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</si>
  <si>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</si>
  <si>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</si>
  <si>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</si>
  <si>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</si>
  <si>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</si>
  <si>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</si>
  <si>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</si>
  <si>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</si>
  <si>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</si>
  <si>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</si>
  <si>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</si>
  <si>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</si>
  <si>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</si>
  <si>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</si>
  <si>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</si>
  <si>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</si>
  <si>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</si>
  <si>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</si>
  <si>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</si>
  <si>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</si>
  <si>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</si>
  <si>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</si>
  <si>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</si>
  <si>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</si>
  <si>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</si>
  <si>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</si>
  <si>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</si>
  <si>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</si>
  <si>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</si>
  <si>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</si>
  <si>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</si>
  <si>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</si>
  <si>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</si>
  <si>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</si>
  <si>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</si>
  <si>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</si>
  <si>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</si>
  <si>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</si>
  <si>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</si>
  <si>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</si>
  <si>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</si>
  <si>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</si>
  <si>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</si>
  <si>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</si>
  <si>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</si>
  <si>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</si>
  <si>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</si>
  <si>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</si>
  <si>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</si>
  <si>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</si>
  <si>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</si>
  <si>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</si>
  <si>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</si>
  <si>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</si>
  <si>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</si>
  <si>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</si>
  <si>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</si>
  <si>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</si>
  <si>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</si>
  <si>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</si>
  <si>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</si>
  <si>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</si>
  <si>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</si>
  <si>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</si>
  <si>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</si>
  <si>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</si>
  <si>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</si>
  <si>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</si>
  <si>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</si>
  <si>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</si>
  <si>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</si>
  <si>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</si>
  <si>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</si>
  <si>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</si>
  <si>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</si>
  <si>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</si>
  <si>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</si>
  <si>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</si>
  <si>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</si>
  <si>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</si>
  <si>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</si>
  <si>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</si>
  <si>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</si>
  <si>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</si>
  <si>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</si>
  <si>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</si>
  <si>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</si>
  <si>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</si>
  <si>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</si>
  <si>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</si>
  <si>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</si>
  <si>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</si>
  <si>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</si>
  <si>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</si>
  <si>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</si>
  <si>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</si>
  <si>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</si>
  <si>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</si>
  <si>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</si>
  <si>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</si>
  <si>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</si>
  <si>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</si>
  <si>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</si>
  <si>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</si>
  <si>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</si>
  <si>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</si>
  <si>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</si>
  <si>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</si>
  <si>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</si>
  <si>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</si>
  <si>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</si>
  <si>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</si>
  <si>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</si>
  <si>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</si>
  <si>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</si>
  <si>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</si>
  <si>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</si>
  <si>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</si>
  <si>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</si>
  <si>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</si>
  <si>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</si>
  <si>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</si>
  <si>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</si>
  <si>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</si>
  <si>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</si>
  <si>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</si>
  <si>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</si>
  <si>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</si>
  <si>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</si>
  <si>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</si>
  <si>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</si>
  <si>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</si>
  <si>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</si>
  <si>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</si>
  <si>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</si>
  <si>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</si>
  <si>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</si>
  <si>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</si>
  <si>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</si>
  <si>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</si>
  <si>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</si>
  <si>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</si>
  <si>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</si>
  <si>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</si>
  <si>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</si>
  <si>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</si>
  <si>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</si>
  <si>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</si>
  <si>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</si>
  <si>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</si>
  <si>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</si>
  <si>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</si>
  <si>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</si>
  <si>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</si>
  <si>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</si>
  <si>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</si>
  <si>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</si>
  <si>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</si>
  <si>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</si>
  <si>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</si>
  <si>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</si>
  <si>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</si>
  <si>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</si>
  <si>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</si>
  <si>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</si>
  <si>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</si>
  <si>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</si>
  <si>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</si>
  <si>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</si>
  <si>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</si>
  <si>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</si>
  <si>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</si>
  <si>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</si>
  <si>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</si>
  <si>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</si>
  <si>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</si>
  <si>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</si>
  <si>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</si>
  <si>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</si>
  <si>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</si>
  <si>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</si>
  <si>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</si>
  <si>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</si>
  <si>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</si>
  <si>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</si>
  <si>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</si>
  <si>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</si>
  <si>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</si>
  <si>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</si>
  <si>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</si>
  <si>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</si>
  <si>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</si>
  <si>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</si>
  <si>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</si>
  <si>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</si>
  <si>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</si>
  <si>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</si>
  <si>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</si>
  <si>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</si>
  <si>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</si>
  <si>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</si>
  <si>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</si>
  <si>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</si>
  <si>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</si>
  <si>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</si>
  <si>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</si>
  <si>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</si>
  <si>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</si>
  <si>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</si>
  <si>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</si>
  <si>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</si>
  <si>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</si>
  <si>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</si>
  <si>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</si>
  <si>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</si>
  <si>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</si>
  <si>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</si>
  <si>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</si>
  <si>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</si>
  <si>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</si>
  <si>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</si>
  <si>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</si>
  <si>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</si>
  <si>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</si>
  <si>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</si>
  <si>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</si>
  <si>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</si>
  <si>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</si>
  <si>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</si>
  <si>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</si>
  <si>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</si>
  <si>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</si>
  <si>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</si>
  <si>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</si>
  <si>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</si>
  <si>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</si>
  <si>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</si>
  <si>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</si>
  <si>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</si>
  <si>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</si>
  <si>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</si>
  <si>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</si>
  <si>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</si>
  <si>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</si>
  <si>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</si>
  <si>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</si>
  <si>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</si>
  <si>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</si>
  <si>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</si>
  <si>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</si>
  <si>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</si>
  <si>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</si>
  <si>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</si>
  <si>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</si>
  <si>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</si>
  <si>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</si>
  <si>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</si>
  <si>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</si>
  <si>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</si>
  <si>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</si>
  <si>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</si>
  <si>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</si>
  <si>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</si>
  <si>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</si>
  <si>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</si>
  <si>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</si>
  <si>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</si>
  <si>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</si>
  <si>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</si>
  <si>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</si>
  <si>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</si>
  <si>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</si>
  <si>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</si>
  <si>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</si>
  <si>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</si>
  <si>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</si>
  <si>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</si>
  <si>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</si>
  <si>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</si>
  <si>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</si>
  <si>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</si>
  <si>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</si>
  <si>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</si>
  <si>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</si>
  <si>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</si>
  <si>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</si>
  <si>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</si>
  <si>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</si>
  <si>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</si>
  <si>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</si>
  <si>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</si>
  <si>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</si>
  <si>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</si>
  <si>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</si>
  <si>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</si>
  <si>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</si>
  <si>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</si>
  <si>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</si>
  <si>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</si>
  <si>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</si>
  <si>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</si>
  <si>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</si>
  <si>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</si>
  <si>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</si>
  <si>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</si>
  <si>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</si>
  <si>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</si>
  <si>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</si>
  <si>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</si>
  <si>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</si>
  <si>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</si>
  <si>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</si>
  <si>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</si>
  <si>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</si>
  <si>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</si>
  <si>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</si>
  <si>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</si>
  <si>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</si>
  <si>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</si>
  <si>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</si>
  <si>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</si>
  <si>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</si>
  <si>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</si>
  <si>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</si>
  <si>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</si>
  <si>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</si>
  <si>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</si>
  <si>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</si>
  <si>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</si>
  <si>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</si>
  <si>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</si>
  <si>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</si>
  <si>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</si>
  <si>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</si>
  <si>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</si>
  <si>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</si>
  <si>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</si>
  <si>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</si>
  <si>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</si>
  <si>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</si>
  <si>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</si>
  <si>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</si>
  <si>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</si>
  <si>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</si>
  <si>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</si>
  <si>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</si>
  <si>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</si>
  <si>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</si>
  <si>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</si>
  <si>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</si>
  <si>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</si>
  <si>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</si>
  <si>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</si>
  <si>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</si>
  <si>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</si>
  <si>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</si>
  <si>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</si>
  <si>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</si>
  <si>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</si>
  <si>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</si>
  <si>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</si>
  <si>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</si>
  <si>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</si>
  <si>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</si>
  <si>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</si>
  <si>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</si>
  <si>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</si>
  <si>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</si>
  <si>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</si>
  <si>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</si>
  <si>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</si>
  <si>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</si>
  <si>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</si>
  <si>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</si>
  <si>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</si>
  <si>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</si>
  <si>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</si>
  <si>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</si>
  <si>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</si>
  <si>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</si>
  <si>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</si>
  <si>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</si>
  <si>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</si>
  <si>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</si>
  <si>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</si>
  <si>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</si>
  <si>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</si>
  <si>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</si>
  <si>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</si>
  <si>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</si>
  <si>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</si>
  <si>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</si>
  <si>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</si>
  <si>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</si>
  <si>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</si>
  <si>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</si>
  <si>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</si>
  <si>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</si>
  <si>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</si>
  <si>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</si>
  <si>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</si>
  <si>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</si>
  <si>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</si>
  <si>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</si>
  <si>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</si>
  <si>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</si>
  <si>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</si>
  <si>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</si>
  <si>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</si>
  <si>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</si>
  <si>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</si>
  <si>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</si>
  <si>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</si>
  <si>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</si>
  <si>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</si>
  <si>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</si>
  <si>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</si>
  <si>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</si>
  <si>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</si>
  <si>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</si>
  <si>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</si>
  <si>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</si>
  <si>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</si>
  <si>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</si>
  <si>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</si>
  <si>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</si>
  <si>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</si>
  <si>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</si>
  <si>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</si>
  <si>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</si>
  <si>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</si>
  <si>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</si>
  <si>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</si>
  <si>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</si>
  <si>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</si>
  <si>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</si>
  <si>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</si>
  <si>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</si>
  <si>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</si>
  <si>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</si>
  <si>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</si>
  <si>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</si>
  <si>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</si>
  <si>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</si>
  <si>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</si>
  <si>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</si>
  <si>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</si>
  <si>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</si>
  <si>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</si>
  <si>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</si>
  <si>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</si>
  <si>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</si>
  <si>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</si>
  <si>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</si>
  <si>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</si>
  <si>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</si>
  <si>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</si>
  <si>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</si>
  <si>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</si>
  <si>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</si>
  <si>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</si>
  <si>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</si>
  <si>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</si>
  <si>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</si>
  <si>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</si>
  <si>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</si>
  <si>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</si>
  <si>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</si>
  <si>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</si>
  <si>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</si>
  <si>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</si>
  <si>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</si>
  <si>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</si>
  <si>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</si>
  <si>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</si>
  <si>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</si>
  <si>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</si>
  <si>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</si>
  <si>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</si>
  <si>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</si>
  <si>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</si>
  <si>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</si>
  <si>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</si>
  <si>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</si>
  <si>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</si>
  <si>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</si>
  <si>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</si>
  <si>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</si>
  <si>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</si>
  <si>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</si>
  <si>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</si>
  <si>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</si>
  <si>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</si>
  <si>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</si>
  <si>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</si>
  <si>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</si>
  <si>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</si>
  <si>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</si>
  <si>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</si>
  <si>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</si>
  <si>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</si>
  <si>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</si>
  <si>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</si>
  <si>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</si>
  <si>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</si>
  <si>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</si>
  <si>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</si>
  <si>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</si>
  <si>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</si>
  <si>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</si>
  <si>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</si>
  <si>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</si>
  <si>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</si>
  <si>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</si>
  <si>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</si>
  <si>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</si>
  <si>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</si>
  <si>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</si>
  <si>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</si>
  <si>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</si>
  <si>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</si>
  <si>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</si>
  <si>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</si>
  <si>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</si>
  <si>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</si>
  <si>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</si>
  <si>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</si>
  <si>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</si>
  <si>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</si>
  <si>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</si>
  <si>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</si>
  <si>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</si>
  <si>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</si>
  <si>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</si>
  <si>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</si>
  <si>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</si>
  <si>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</si>
  <si>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</si>
  <si>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</si>
  <si>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</si>
  <si>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</si>
  <si>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</si>
  <si>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</si>
  <si>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</si>
  <si>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</si>
  <si>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</si>
  <si>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</si>
  <si>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</si>
  <si>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</si>
  <si>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</si>
  <si>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</si>
  <si>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</si>
  <si>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</si>
  <si>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</si>
  <si>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</si>
  <si>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</si>
  <si>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</si>
  <si>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</si>
  <si>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</si>
  <si>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</si>
  <si>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</si>
  <si>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</si>
  <si>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</si>
  <si>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</si>
  <si>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</si>
  <si>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</si>
  <si>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</si>
  <si>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</si>
  <si>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</si>
  <si>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</si>
  <si>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</si>
  <si>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</si>
  <si>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</si>
  <si>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</si>
  <si>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</si>
  <si>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</si>
  <si>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</si>
  <si>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</si>
  <si>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</si>
  <si>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</si>
  <si>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</si>
  <si>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</si>
  <si>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</si>
  <si>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</si>
  <si>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</si>
  <si>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</si>
  <si>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</si>
  <si>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</si>
  <si>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</si>
  <si>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</si>
  <si>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</si>
  <si>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</si>
  <si>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</si>
  <si>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</si>
  <si>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</si>
  <si>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</si>
  <si>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</si>
  <si>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</si>
  <si>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</si>
  <si>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</si>
  <si>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</si>
  <si>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</si>
  <si>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</si>
  <si>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</si>
  <si>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</si>
  <si>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</si>
  <si>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</si>
  <si>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</si>
  <si>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</si>
  <si>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</si>
  <si>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</si>
  <si>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</si>
  <si>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</si>
  <si>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</si>
  <si>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</si>
  <si>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</si>
  <si>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</si>
  <si>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</si>
  <si>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</si>
  <si>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</si>
  <si>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</si>
  <si>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</si>
  <si>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</si>
  <si>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</si>
  <si>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</si>
  <si>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</si>
  <si>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</si>
  <si>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</si>
  <si>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</si>
  <si>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</si>
  <si>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</si>
  <si>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</si>
  <si>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</si>
  <si>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</si>
  <si>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</si>
  <si>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</si>
  <si>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</si>
  <si>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</si>
  <si>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</si>
  <si>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</si>
  <si>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</si>
  <si>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</si>
  <si>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</si>
  <si>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</si>
  <si>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</si>
  <si>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</si>
  <si>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</si>
  <si>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</si>
  <si>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</si>
  <si>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</si>
  <si>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</si>
  <si>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</si>
  <si>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</si>
  <si>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</si>
  <si>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</si>
  <si>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</si>
  <si>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</si>
  <si>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</si>
  <si>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</si>
  <si>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</si>
  <si>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</si>
  <si>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</si>
  <si>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</si>
  <si>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</si>
  <si>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</si>
  <si>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</si>
  <si>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</si>
  <si>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</si>
  <si>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</si>
  <si>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</si>
  <si>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</si>
  <si>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</si>
  <si>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</si>
  <si>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</si>
  <si>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</si>
  <si>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</si>
  <si>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</si>
  <si>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</si>
  <si>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</si>
  <si>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</si>
  <si>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</si>
  <si>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</si>
  <si>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</si>
  <si>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</si>
  <si>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</si>
  <si>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</si>
  <si>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</si>
  <si>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</si>
  <si>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</si>
  <si>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</si>
  <si>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</si>
  <si>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</si>
  <si>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</si>
  <si>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</si>
  <si>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</si>
  <si>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</si>
  <si>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</si>
  <si>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</si>
  <si>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</si>
  <si>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</si>
  <si>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</si>
  <si>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</si>
  <si>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</si>
  <si>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</si>
  <si>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</si>
  <si>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</si>
  <si>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</si>
  <si>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</si>
  <si>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</si>
  <si>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</si>
  <si>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</si>
  <si>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</si>
  <si>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</si>
  <si>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</si>
  <si>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</si>
  <si>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</si>
  <si>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</si>
  <si>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</si>
  <si>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</si>
  <si>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</si>
  <si>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</si>
  <si>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</si>
  <si>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</si>
  <si>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</si>
  <si>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</si>
  <si>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</si>
  <si>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</si>
  <si>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</si>
  <si>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</si>
  <si>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</si>
  <si>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</si>
  <si>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</si>
  <si>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</si>
  <si>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</si>
  <si>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</si>
  <si>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</si>
  <si>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</si>
  <si>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</si>
  <si>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</si>
  <si>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</si>
  <si>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</si>
  <si>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</si>
  <si>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</si>
  <si>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</si>
  <si>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</si>
  <si>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</si>
  <si>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</si>
  <si>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</si>
  <si>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</si>
  <si>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</si>
  <si>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</si>
  <si>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</si>
  <si>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</si>
  <si>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</si>
  <si>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</si>
  <si>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</si>
  <si>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</si>
  <si>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</si>
  <si>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</si>
  <si>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</si>
  <si>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</si>
  <si>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</si>
  <si>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</si>
  <si>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</si>
  <si>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</si>
  <si>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</si>
  <si>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</si>
  <si>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</si>
  <si>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</si>
  <si>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</si>
  <si>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</si>
  <si>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</si>
  <si>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</si>
  <si>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</si>
  <si>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</si>
  <si>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</si>
  <si>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</si>
  <si>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</si>
  <si>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</si>
  <si>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</si>
  <si>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</si>
  <si>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</si>
  <si>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</si>
  <si>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</si>
  <si>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</si>
  <si>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</si>
  <si>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</si>
  <si>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</si>
  <si>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</si>
  <si>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</si>
  <si>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</si>
  <si>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</si>
  <si>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</si>
  <si>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</si>
  <si>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</si>
  <si>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</si>
  <si>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</si>
  <si>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</si>
  <si>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</si>
  <si>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</si>
  <si>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</si>
  <si>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</si>
  <si>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</si>
  <si>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</si>
  <si>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</si>
  <si>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</si>
  <si>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</si>
  <si>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</si>
  <si>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</si>
  <si>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</si>
  <si>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</si>
  <si>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</si>
  <si>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</si>
  <si>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</si>
  <si>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</si>
  <si>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</si>
  <si>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</si>
  <si>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</si>
  <si>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</si>
  <si>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</si>
  <si>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</si>
  <si>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</si>
  <si>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</si>
  <si>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</si>
  <si>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</si>
  <si>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</si>
  <si>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</si>
  <si>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</si>
  <si>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</si>
  <si>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</si>
  <si>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</si>
  <si>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</si>
  <si>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</si>
  <si>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</si>
  <si>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</si>
  <si>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</si>
  <si>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</si>
  <si>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</si>
  <si>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</si>
  <si>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</si>
  <si>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</si>
  <si>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</si>
  <si>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</si>
  <si>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</si>
  <si>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</si>
  <si>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</si>
  <si>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</si>
  <si>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</si>
  <si>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</si>
  <si>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</si>
  <si>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</si>
  <si>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</si>
  <si>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</si>
  <si>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</si>
  <si>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</si>
  <si>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</si>
  <si>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</si>
  <si>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</si>
  <si>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</si>
  <si>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</si>
  <si>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</si>
  <si>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</si>
  <si>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</si>
  <si>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</si>
  <si>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</si>
  <si>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</si>
  <si>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</si>
  <si>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</si>
  <si>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</si>
  <si>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</si>
  <si>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</si>
  <si>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</si>
  <si>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</si>
  <si>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</si>
  <si>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</si>
  <si>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</si>
  <si>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</si>
  <si>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</si>
  <si>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</si>
  <si>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</si>
  <si>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</si>
  <si>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</si>
  <si>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</si>
  <si>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</si>
  <si>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</si>
  <si>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</si>
  <si>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</si>
  <si>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</si>
  <si>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</si>
  <si>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</si>
  <si>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</si>
  <si>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</si>
  <si>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</si>
  <si>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</si>
  <si>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</si>
  <si>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</si>
  <si>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</si>
  <si>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</si>
  <si>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</si>
  <si>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</si>
  <si>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</si>
  <si>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</si>
  <si>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</si>
  <si>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</si>
  <si>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</si>
  <si>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</si>
  <si>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</si>
  <si>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</si>
  <si>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</si>
  <si>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</si>
  <si>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</si>
  <si>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</si>
  <si>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</si>
  <si>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</si>
  <si>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</si>
  <si>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</si>
  <si>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</si>
  <si>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</si>
  <si>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</si>
  <si>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</si>
  <si>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</si>
  <si>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</si>
  <si>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</si>
  <si>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</si>
  <si>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</si>
  <si>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</si>
  <si>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</si>
  <si>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</si>
  <si>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</si>
  <si>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</si>
  <si>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</si>
  <si>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</si>
  <si>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</si>
  <si>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</si>
  <si>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</si>
  <si>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</si>
  <si>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</si>
  <si>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</si>
  <si>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</si>
  <si>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</si>
  <si>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</si>
  <si>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</si>
  <si>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</si>
  <si>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</si>
  <si>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</si>
  <si>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</si>
  <si>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</si>
  <si>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</si>
  <si>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</si>
  <si>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</si>
  <si>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</si>
  <si>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</si>
  <si>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</si>
  <si>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</si>
  <si>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</si>
  <si>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</si>
  <si>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</si>
  <si>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</si>
  <si>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</si>
  <si>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</si>
  <si>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</si>
  <si>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</si>
  <si>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</si>
  <si>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</si>
  <si>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</si>
  <si>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</si>
  <si>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</si>
  <si>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</si>
  <si>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</si>
  <si>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</si>
  <si>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</si>
  <si>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</si>
  <si>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</si>
  <si>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</si>
  <si>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</si>
  <si>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</si>
  <si>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</si>
  <si>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</si>
  <si>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</si>
  <si>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</si>
  <si>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</si>
  <si>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</si>
  <si>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</si>
  <si>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</si>
  <si>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</si>
  <si>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</si>
  <si>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</si>
  <si>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</si>
  <si>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</si>
  <si>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</si>
  <si>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</si>
  <si>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</si>
  <si>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</si>
  <si>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</si>
  <si>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</si>
  <si>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</si>
  <si>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</si>
  <si>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</si>
  <si>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</si>
  <si>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</si>
  <si>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</si>
  <si>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</si>
  <si>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</si>
  <si>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</si>
  <si>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</si>
  <si>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</si>
  <si>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</si>
  <si>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</si>
  <si>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</si>
  <si>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</si>
  <si>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</si>
  <si>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</si>
  <si>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</si>
  <si>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</si>
  <si>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</si>
  <si>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</si>
  <si>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</si>
  <si>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</si>
  <si>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</si>
  <si>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</si>
  <si>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</si>
  <si>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</si>
  <si>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</si>
  <si>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</si>
  <si>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</si>
  <si>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</si>
  <si>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</si>
  <si>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</si>
  <si>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</si>
  <si>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</si>
  <si>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</si>
  <si>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</si>
  <si>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</si>
  <si>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</si>
  <si>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</si>
  <si>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</si>
  <si>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</si>
  <si>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</si>
  <si>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</si>
  <si>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</si>
  <si>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</si>
  <si>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</si>
  <si>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</si>
  <si>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</si>
  <si>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</si>
  <si>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</si>
  <si>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</si>
  <si>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</si>
  <si>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</si>
  <si>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</si>
  <si>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</si>
  <si>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</si>
  <si>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</si>
  <si>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</si>
  <si>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</si>
  <si>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</si>
  <si>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</si>
  <si>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</si>
  <si>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</si>
  <si>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</si>
  <si>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</si>
  <si>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</si>
  <si>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</si>
  <si>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</si>
  <si>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</si>
  <si>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</si>
  <si>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</si>
  <si>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</si>
  <si>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</si>
  <si>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</si>
  <si>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</si>
  <si>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</si>
  <si>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</si>
  <si>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</si>
  <si>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</si>
  <si>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</si>
  <si>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</si>
  <si>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</si>
  <si>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</si>
  <si>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</si>
  <si>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</si>
  <si>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</si>
  <si>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</si>
  <si>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</si>
  <si>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</si>
  <si>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</si>
  <si>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</si>
  <si>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</si>
  <si>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</si>
  <si>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</si>
  <si>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</si>
  <si>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</si>
  <si>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</si>
  <si>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</si>
  <si>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</si>
  <si>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</si>
  <si>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</si>
  <si>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</si>
  <si>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</si>
  <si>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</si>
  <si>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</si>
  <si>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</si>
  <si>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</si>
  <si>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</si>
  <si>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</si>
  <si>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</si>
  <si>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</si>
  <si>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</si>
  <si>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</si>
  <si>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</si>
  <si>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</si>
  <si>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</si>
  <si>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</si>
  <si>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</si>
  <si>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</si>
  <si>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</si>
  <si>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</si>
  <si>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</si>
  <si>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</si>
  <si>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</si>
  <si>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</si>
  <si>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</si>
  <si>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</si>
  <si>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</si>
  <si>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</si>
  <si>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</si>
  <si>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</si>
  <si>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</si>
  <si>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</si>
  <si>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</si>
  <si>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</si>
  <si>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</si>
  <si>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</si>
  <si>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</si>
  <si>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</si>
  <si>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</si>
  <si>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</si>
  <si>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</si>
  <si>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</si>
  <si>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</si>
  <si>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</si>
  <si>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</si>
  <si>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</si>
  <si>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</si>
  <si>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</si>
  <si>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</si>
  <si>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</si>
  <si>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</si>
  <si>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</si>
  <si>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</si>
  <si>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</si>
  <si>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</si>
  <si>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</si>
  <si>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</si>
  <si>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</si>
  <si>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</si>
  <si>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</si>
  <si>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</si>
  <si>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</si>
  <si>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</si>
  <si>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</si>
  <si>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</si>
  <si>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</si>
  <si>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</si>
  <si>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</si>
  <si>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</si>
  <si>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</si>
  <si>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</si>
  <si>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</si>
  <si>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</si>
  <si>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</si>
  <si>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</si>
  <si>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</si>
  <si>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</si>
  <si>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</si>
  <si>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</si>
  <si>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</si>
  <si>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</si>
  <si>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</si>
  <si>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</si>
  <si>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</si>
  <si>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</si>
  <si>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</si>
  <si>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</si>
  <si>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</si>
  <si>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</si>
  <si>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</si>
  <si>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</si>
  <si>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</si>
  <si>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</si>
  <si>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</si>
  <si>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</si>
  <si>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</si>
  <si>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</si>
  <si>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</si>
  <si>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</si>
  <si>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</si>
  <si>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</si>
  <si>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</si>
  <si>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</si>
  <si>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</si>
  <si>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</si>
  <si>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</si>
  <si>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</si>
  <si>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</si>
  <si>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</si>
  <si>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</si>
  <si>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</si>
  <si>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</si>
  <si>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</si>
  <si>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</si>
  <si>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</si>
  <si>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</si>
  <si>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</si>
  <si>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</si>
  <si>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</si>
  <si>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</si>
  <si>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</si>
  <si>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</si>
  <si>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</si>
  <si>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</si>
  <si>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</si>
  <si>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</si>
  <si>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</si>
  <si>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</si>
  <si>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</si>
  <si>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</si>
  <si>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</si>
  <si>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</si>
  <si>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</si>
  <si>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</si>
  <si>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</si>
  <si>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</si>
  <si>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</si>
  <si>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</si>
  <si>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</si>
  <si>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</si>
  <si>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</si>
  <si>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</si>
  <si>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</si>
  <si>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</si>
  <si>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</si>
  <si>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</si>
  <si>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</si>
  <si>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</si>
  <si>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</si>
  <si>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</si>
  <si>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</si>
  <si>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</si>
  <si>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</si>
  <si>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</si>
  <si>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</si>
  <si>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</si>
  <si>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</si>
  <si>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</si>
  <si>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</si>
  <si>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</si>
  <si>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</si>
  <si>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</si>
  <si>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</si>
  <si>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</si>
  <si>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</si>
  <si>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</si>
  <si>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</si>
  <si>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</si>
  <si>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</si>
  <si>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</si>
  <si>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</si>
  <si>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</si>
  <si>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</si>
  <si>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</si>
  <si>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</si>
  <si>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</si>
  <si>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</si>
  <si>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</si>
  <si>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</si>
  <si>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</si>
  <si>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</si>
  <si>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</si>
  <si>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</si>
  <si>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</si>
  <si>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</si>
  <si>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</si>
  <si>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</si>
  <si>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</si>
  <si>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</si>
  <si>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</si>
  <si>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</si>
  <si>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</si>
  <si>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</si>
  <si>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</si>
  <si>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</si>
  <si>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</si>
  <si>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</si>
  <si>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</si>
  <si>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</si>
  <si>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</si>
  <si>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</si>
  <si>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</si>
  <si>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</si>
  <si>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</si>
  <si>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</si>
  <si>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</si>
  <si>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</si>
  <si>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</si>
  <si>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</si>
  <si>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</si>
  <si>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</si>
  <si>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</si>
  <si>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</si>
  <si>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</si>
  <si>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</si>
  <si>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</si>
  <si>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</si>
  <si>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</si>
  <si>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</si>
  <si>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</si>
  <si>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</si>
  <si>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</si>
  <si>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</si>
  <si>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</si>
  <si>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</si>
  <si>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</si>
  <si>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</si>
  <si>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</si>
  <si>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</si>
  <si>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</si>
  <si>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</si>
  <si>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</si>
  <si>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</si>
  <si>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</si>
  <si>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</si>
  <si>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</si>
  <si>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</si>
  <si>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</si>
  <si>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</si>
  <si>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</si>
  <si>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</si>
  <si>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</si>
  <si>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</si>
  <si>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</si>
  <si>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</si>
  <si>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</si>
  <si>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</si>
  <si>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</si>
  <si>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</si>
  <si>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</si>
  <si>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</si>
  <si>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</si>
  <si>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</si>
  <si>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</si>
  <si>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</si>
  <si>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</si>
  <si>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</si>
  <si>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</si>
  <si>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</si>
  <si>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</si>
  <si>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</si>
  <si>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</si>
  <si>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</si>
  <si>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</si>
  <si>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</si>
  <si>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</si>
  <si>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</si>
  <si>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</si>
  <si>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</si>
  <si>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</si>
  <si>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</si>
  <si>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</si>
  <si>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</si>
  <si>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</si>
  <si>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</si>
  <si>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</si>
  <si>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</si>
  <si>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</si>
  <si>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</si>
  <si>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</si>
  <si>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</si>
  <si>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</si>
  <si>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</si>
  <si>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</si>
  <si>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</si>
  <si>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</si>
  <si>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</si>
  <si>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</si>
  <si>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</si>
  <si>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</si>
  <si>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</si>
  <si>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</si>
  <si>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</si>
  <si>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</si>
  <si>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</si>
  <si>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</si>
  <si>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</si>
  <si>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</si>
  <si>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</si>
  <si>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</si>
  <si>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</si>
  <si>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</si>
  <si>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</si>
  <si>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</si>
  <si>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</si>
  <si>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</si>
  <si>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</si>
  <si>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</si>
  <si>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</si>
  <si>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</si>
  <si>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</si>
  <si>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</si>
  <si>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</si>
  <si>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</si>
  <si>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</si>
  <si>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</si>
  <si>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</si>
  <si>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</si>
  <si>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</si>
  <si>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</si>
  <si>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</si>
  <si>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</si>
  <si>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</si>
  <si>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</si>
  <si>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</si>
  <si>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</si>
  <si>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</si>
  <si>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</si>
  <si>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</si>
  <si>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</si>
  <si>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</si>
  <si>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</si>
  <si>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</si>
  <si>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</si>
  <si>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</si>
  <si>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</si>
  <si>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</si>
  <si>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</si>
  <si>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</si>
  <si>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</si>
  <si>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</si>
  <si>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</si>
  <si>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</si>
  <si>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</si>
  <si>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</si>
  <si>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</si>
  <si>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</si>
  <si>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</si>
  <si>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</si>
  <si>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</si>
  <si>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</si>
  <si>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</si>
  <si>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</si>
  <si>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</si>
  <si>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</si>
  <si>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</si>
  <si>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</si>
  <si>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</si>
  <si>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</si>
  <si>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</si>
  <si>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</si>
  <si>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</si>
  <si>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</si>
  <si>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</si>
  <si>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</si>
  <si>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</si>
  <si>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</si>
  <si>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</si>
  <si>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</si>
  <si>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</si>
  <si>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</si>
  <si>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</si>
  <si>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</si>
  <si>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</si>
  <si>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</si>
  <si>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</si>
  <si>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</si>
  <si>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</si>
  <si>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</si>
  <si>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</si>
  <si>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</si>
  <si>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</si>
  <si>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</si>
  <si>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</si>
  <si>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</si>
  <si>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</si>
  <si>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</si>
  <si>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</si>
  <si>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</si>
  <si>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</si>
  <si>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</si>
  <si>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</si>
  <si>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</si>
  <si>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</si>
  <si>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</si>
  <si>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</si>
  <si>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</si>
  <si>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</si>
  <si>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</si>
  <si>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</si>
  <si>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</si>
  <si>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</si>
  <si>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</si>
  <si>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</si>
  <si>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</si>
  <si>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</si>
  <si>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</si>
  <si>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</si>
  <si>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</si>
  <si>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</si>
  <si>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</si>
  <si>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</si>
  <si>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</si>
  <si>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</si>
  <si>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</si>
  <si>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</si>
  <si>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</si>
  <si>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</si>
  <si>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</si>
  <si>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</si>
  <si>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</si>
  <si>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</si>
  <si>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</si>
  <si>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</si>
  <si>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</si>
  <si>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</si>
  <si>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</si>
  <si>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</si>
  <si>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</si>
  <si>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</si>
  <si>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</si>
  <si>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</si>
  <si>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</si>
  <si>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</si>
  <si>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</si>
  <si>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</si>
  <si>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</si>
  <si>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</si>
  <si>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</si>
  <si>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</si>
  <si>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</si>
  <si>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</si>
  <si>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</si>
  <si>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</si>
  <si>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</si>
  <si>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</si>
  <si>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</si>
  <si>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</si>
  <si>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</si>
  <si>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</si>
  <si>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</si>
  <si>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</si>
  <si>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</si>
  <si>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</si>
  <si>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</si>
  <si>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</si>
  <si>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</si>
  <si>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</si>
  <si>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</si>
  <si>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</si>
  <si>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</si>
  <si>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</si>
  <si>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</si>
  <si>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</si>
  <si>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</si>
  <si>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</si>
  <si>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</si>
  <si>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</si>
  <si>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</si>
  <si>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</si>
  <si>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</si>
  <si>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</si>
  <si>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</si>
  <si>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</si>
  <si>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</si>
  <si>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</si>
  <si>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</si>
  <si>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</si>
  <si>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</si>
  <si>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</si>
  <si>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</si>
  <si>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</si>
  <si>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</si>
  <si>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</si>
  <si>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</si>
  <si>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</si>
  <si>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</si>
  <si>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</si>
  <si>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</si>
  <si>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</si>
  <si>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</si>
  <si>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</si>
  <si>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</si>
  <si>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</si>
  <si>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</si>
  <si>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</si>
  <si>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</si>
  <si>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</si>
  <si>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</si>
  <si>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</si>
  <si>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</si>
  <si>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</si>
  <si>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</si>
  <si>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</si>
  <si>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</si>
  <si>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</si>
  <si>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</si>
  <si>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</si>
  <si>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</si>
  <si>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</si>
  <si>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</si>
  <si>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</si>
  <si>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</si>
  <si>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</si>
  <si>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</si>
  <si>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</si>
  <si>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</si>
  <si>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</si>
  <si>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</si>
  <si>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</si>
  <si>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</si>
  <si>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</si>
  <si>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</si>
  <si>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</si>
  <si>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</si>
  <si>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</si>
  <si>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</si>
  <si>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</si>
  <si>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</si>
  <si>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</si>
  <si>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</si>
  <si>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</si>
  <si>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</si>
  <si>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</si>
  <si>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</si>
  <si>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</si>
  <si>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</si>
  <si>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</si>
  <si>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</si>
  <si>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</si>
  <si>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</si>
  <si>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</si>
  <si>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</si>
  <si>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</si>
  <si>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</si>
  <si>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</si>
  <si>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</si>
  <si>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</si>
  <si>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</si>
  <si>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</si>
  <si>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</si>
  <si>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</si>
  <si>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</si>
  <si>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</si>
  <si>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</si>
  <si>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</si>
  <si>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</si>
  <si>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</si>
  <si>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</si>
  <si>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</si>
  <si>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</si>
  <si>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</si>
  <si>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</si>
  <si>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</si>
  <si>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</si>
  <si>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</si>
  <si>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</si>
  <si>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</si>
  <si>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</si>
  <si>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</si>
  <si>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</si>
  <si>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</si>
  <si>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</si>
  <si>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</si>
  <si>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</si>
  <si>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</si>
  <si>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</si>
  <si>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</si>
  <si>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</si>
  <si>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</si>
  <si>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</si>
  <si>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</si>
  <si>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</si>
  <si>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</si>
  <si>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</si>
  <si>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</si>
  <si>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</si>
  <si>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</si>
  <si>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</si>
  <si>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</si>
  <si>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</si>
  <si>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</si>
  <si>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</si>
  <si>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</si>
  <si>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</si>
  <si>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</si>
  <si>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</si>
  <si>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</si>
  <si>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</si>
  <si>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</si>
  <si>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</si>
  <si>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</si>
  <si>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</si>
  <si>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</si>
  <si>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</si>
  <si>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</si>
  <si>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</si>
  <si>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</si>
  <si>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</si>
  <si>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</si>
  <si>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</si>
  <si>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</si>
  <si>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</si>
  <si>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</si>
  <si>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</si>
  <si>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</si>
  <si>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</si>
  <si>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</si>
  <si>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</si>
  <si>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</si>
  <si>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</si>
  <si>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</si>
  <si>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</si>
  <si>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</si>
  <si>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</si>
  <si>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</si>
  <si>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</si>
  <si>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</si>
  <si>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</si>
  <si>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</si>
  <si>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</si>
  <si>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</si>
  <si>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</si>
  <si>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</si>
  <si>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</si>
  <si>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</si>
  <si>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</si>
  <si>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</si>
  <si>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</si>
  <si>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</si>
  <si>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</si>
  <si>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</si>
  <si>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</si>
  <si>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</si>
  <si>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</si>
  <si>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</si>
  <si>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</si>
  <si>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</si>
  <si>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</si>
  <si>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</si>
  <si>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</si>
  <si>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</si>
  <si>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</si>
  <si>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</si>
  <si>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</si>
  <si>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</si>
  <si>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</si>
  <si>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</si>
  <si>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</si>
  <si>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</si>
  <si>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</si>
  <si>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</si>
  <si>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</si>
  <si>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</si>
  <si>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</si>
  <si>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</si>
  <si>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</si>
  <si>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</si>
  <si>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</si>
  <si>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</si>
  <si>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</si>
  <si>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</si>
  <si>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</si>
  <si>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</si>
  <si>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</si>
  <si>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</si>
  <si>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</si>
  <si>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</si>
  <si>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</si>
  <si>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</si>
  <si>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</si>
  <si>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</si>
  <si>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</si>
  <si>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</si>
  <si>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</si>
  <si>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</si>
  <si>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</si>
  <si>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</si>
  <si>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</si>
  <si>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</si>
  <si>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</si>
  <si>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</si>
  <si>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</si>
  <si>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</si>
  <si>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</si>
  <si>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</si>
  <si>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</si>
  <si>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</si>
  <si>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</si>
  <si>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</si>
  <si>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</si>
  <si>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</si>
  <si>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</si>
  <si>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</si>
  <si>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</si>
  <si>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</si>
  <si>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</si>
  <si>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</si>
  <si>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</si>
  <si>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</si>
  <si>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</si>
  <si>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</si>
  <si>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</si>
  <si>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</si>
  <si>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</si>
  <si>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</si>
  <si>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</si>
  <si>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</si>
  <si>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</si>
  <si>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</si>
  <si>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</si>
  <si>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</si>
  <si>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</si>
  <si>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</si>
  <si>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</si>
  <si>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</si>
  <si>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</si>
  <si>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</si>
  <si>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</si>
  <si>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</si>
  <si>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</si>
  <si>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</si>
  <si>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</si>
  <si>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</si>
  <si>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</si>
  <si>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</si>
  <si>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</si>
  <si>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</si>
  <si>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</si>
  <si>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</si>
  <si>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</si>
  <si>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</si>
  <si>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</si>
  <si>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</si>
  <si>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</si>
  <si>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</si>
  <si>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</si>
  <si>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</si>
  <si>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</si>
  <si>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</si>
  <si>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</si>
  <si>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</si>
  <si>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</si>
  <si>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</si>
  <si>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</si>
  <si>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</si>
  <si>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</si>
  <si>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</si>
  <si>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</si>
  <si>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</si>
  <si>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</si>
  <si>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</si>
  <si>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</si>
  <si>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</si>
  <si>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</si>
  <si>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</si>
  <si>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</si>
  <si>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</si>
  <si>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</si>
  <si>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</si>
  <si>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</si>
  <si>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</si>
  <si>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</si>
  <si>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</si>
  <si>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</si>
  <si>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</si>
  <si>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</si>
  <si>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</si>
  <si>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</si>
  <si>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</si>
  <si>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</si>
  <si>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</si>
  <si>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</si>
  <si>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</si>
  <si>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</si>
  <si>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</si>
  <si>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</si>
  <si>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</si>
  <si>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</si>
  <si>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</si>
  <si>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</si>
  <si>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</si>
  <si>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</si>
  <si>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</si>
  <si>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</si>
  <si>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</si>
  <si>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</si>
  <si>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</si>
  <si>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</si>
  <si>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</si>
  <si>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</si>
  <si>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</si>
  <si>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</si>
  <si>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</si>
  <si>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</si>
  <si>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</si>
  <si>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</si>
  <si>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</si>
  <si>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</si>
  <si>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</si>
  <si>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</si>
  <si>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</si>
  <si>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</si>
  <si>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</si>
  <si>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</si>
  <si>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</si>
  <si>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</si>
  <si>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</si>
  <si>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</si>
  <si>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</si>
  <si>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</si>
  <si>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</si>
  <si>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</si>
  <si>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</si>
  <si>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</si>
  <si>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</si>
  <si>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</si>
  <si>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</si>
  <si>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</si>
  <si>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</si>
  <si>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</si>
  <si>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</si>
  <si>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</si>
  <si>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</si>
  <si>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</si>
  <si>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</si>
  <si>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</si>
  <si>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</si>
  <si>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</si>
  <si>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</si>
  <si>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</si>
  <si>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</si>
  <si>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</si>
  <si>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</si>
  <si>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</si>
  <si>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</si>
  <si>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</si>
  <si>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</si>
  <si>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</si>
  <si>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</si>
  <si>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</si>
  <si>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</si>
  <si>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</si>
  <si>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</si>
  <si>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</si>
  <si>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</si>
  <si>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</si>
  <si>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</si>
  <si>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</si>
  <si>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</si>
  <si>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</si>
  <si>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</si>
  <si>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</si>
  <si>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</si>
  <si>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</si>
  <si>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</si>
  <si>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</si>
  <si>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</si>
  <si>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</si>
  <si>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</si>
  <si>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</si>
  <si>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</si>
  <si>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</si>
  <si>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</si>
  <si>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</si>
  <si>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</si>
  <si>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</si>
  <si>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</si>
  <si>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</si>
  <si>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</si>
  <si>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</si>
  <si>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</si>
  <si>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</si>
  <si>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</si>
  <si>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</si>
  <si>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</si>
  <si>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</si>
  <si>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</si>
  <si>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</si>
  <si>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</si>
  <si>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</si>
  <si>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</si>
  <si>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</si>
  <si>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</si>
  <si>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</si>
  <si>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</si>
  <si>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</si>
  <si>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</si>
  <si>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</si>
  <si>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</si>
  <si>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</si>
  <si>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</si>
  <si>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</si>
  <si>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</si>
  <si>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</si>
  <si>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</si>
  <si>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</si>
  <si>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</si>
  <si>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</si>
  <si>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</si>
  <si>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</si>
  <si>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</si>
  <si>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</si>
  <si>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</si>
  <si>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</si>
  <si>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</si>
  <si>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</si>
  <si>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</si>
  <si>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</si>
  <si>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</si>
  <si>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</si>
  <si>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</si>
  <si>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</si>
  <si>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</si>
  <si>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</si>
  <si>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</si>
  <si>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</si>
  <si>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</si>
  <si>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</si>
  <si>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</si>
  <si>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</si>
  <si>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</si>
  <si>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</si>
  <si>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</si>
  <si>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</si>
  <si>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</si>
  <si>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</si>
  <si>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</si>
  <si>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</si>
  <si>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</si>
  <si>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</si>
  <si>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</si>
  <si>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</si>
  <si>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</si>
  <si>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</si>
  <si>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</si>
  <si>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</si>
  <si>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</si>
  <si>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</si>
  <si>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</si>
  <si>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</si>
  <si>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</si>
  <si>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</si>
  <si>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</si>
  <si>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</si>
  <si>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</si>
  <si>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</si>
  <si>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</si>
  <si>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</si>
  <si>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</si>
  <si>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</si>
  <si>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</si>
  <si>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</si>
  <si>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</si>
  <si>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</si>
  <si>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</si>
  <si>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</si>
  <si>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</si>
  <si>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</si>
  <si>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</si>
  <si>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</si>
  <si>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</si>
  <si>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</si>
  <si>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</si>
  <si>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</si>
  <si>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</si>
  <si>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</si>
  <si>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</si>
  <si>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</si>
  <si>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</si>
  <si>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</si>
  <si>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</si>
  <si>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</si>
  <si>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</si>
  <si>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 xml:space="preserve"> </t>
  </si>
  <si>
    <t>MINISTARSTVO POLJOPRIVREDE (1079)</t>
  </si>
  <si>
    <t>HRVATSKA ZAKLADA ZA ZNANOST (52209)</t>
  </si>
  <si>
    <t>European Climate Initiative EUKI</t>
  </si>
  <si>
    <t>Njemačka vlada</t>
  </si>
  <si>
    <t>2276 SVEUČILIŠTE J. J. STROSSMAYERA U OSIJEKU - PREHRAMBENO TEHNOLOŠKI FAKULTET</t>
  </si>
  <si>
    <t>OSIJEK, 3.10.2023</t>
  </si>
  <si>
    <t>MAJA BABIĆ</t>
  </si>
  <si>
    <t>031/224-306</t>
  </si>
  <si>
    <t>maja.babic@ptfos.hr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</si>
</sst>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14" fillId="0" borderId="1" xfId="123" quotePrefix="1" applyNumberFormat="1" applyFill="1" applyProtection="1">
      <alignment horizontal="left" vertical="center" indent="1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Naslov 1" xfId="74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Normalno" xfId="0" builtinId="0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zoomScale="90" zoomScaleNormal="90" workbookViewId="0">
      <selection activeCell="D26" sqref="D26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5" t="s">
        <v>4826</v>
      </c>
      <c r="D1" s="376"/>
      <c r="E1" s="376"/>
      <c r="F1" s="376"/>
      <c r="G1" s="377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8" t="s">
        <v>4827</v>
      </c>
      <c r="D2" s="379"/>
      <c r="E2" s="379"/>
      <c r="F2" s="379"/>
      <c r="G2" s="38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8" t="s">
        <v>4828</v>
      </c>
      <c r="D3" s="379"/>
      <c r="E3" s="379"/>
      <c r="F3" s="379"/>
      <c r="G3" s="380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8" t="s">
        <v>4829</v>
      </c>
      <c r="D4" s="379"/>
      <c r="E4" s="379"/>
      <c r="F4" s="379"/>
      <c r="G4" s="380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8" t="s">
        <v>4830</v>
      </c>
      <c r="D5" s="379"/>
      <c r="E5" s="379"/>
      <c r="F5" s="379"/>
      <c r="G5" s="380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3" t="s">
        <v>4049</v>
      </c>
      <c r="C7" s="383"/>
      <c r="D7" s="383"/>
      <c r="E7" s="384"/>
      <c r="F7" s="384"/>
      <c r="G7" s="384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3" t="s">
        <v>3</v>
      </c>
      <c r="C9" s="383"/>
      <c r="D9" s="383"/>
      <c r="E9" s="384"/>
      <c r="F9" s="384"/>
      <c r="G9" s="384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5" t="s">
        <v>3879</v>
      </c>
      <c r="C11" s="385"/>
      <c r="D11" s="385"/>
      <c r="E11" s="386"/>
      <c r="F11" s="386"/>
      <c r="G11" s="386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4723551</v>
      </c>
      <c r="D14" s="61">
        <f>SUM(D15:D16)</f>
        <v>4445600</v>
      </c>
      <c r="E14" s="61">
        <f>SUM(E15:E16)</f>
        <v>4691621</v>
      </c>
      <c r="F14" s="61">
        <f>+F15+F16</f>
        <v>4521232</v>
      </c>
      <c r="G14" s="61">
        <f>+G15+G16</f>
        <v>4468382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4723281</v>
      </c>
      <c r="D15" s="373">
        <v>4445308</v>
      </c>
      <c r="E15" s="64">
        <f>'A.1 PRIHODI I RASHODI EK'!F11</f>
        <v>4691286</v>
      </c>
      <c r="F15" s="64">
        <f>'A.1 PRIHODI I RASHODI EK'!G11</f>
        <v>4520897</v>
      </c>
      <c r="G15" s="64">
        <f>'A.1 PRIHODI I RASHODI EK'!H11</f>
        <v>4468047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270</v>
      </c>
      <c r="D16" s="373">
        <v>292</v>
      </c>
      <c r="E16" s="64">
        <f>'A.1 PRIHODI I RASHODI EK'!F19</f>
        <v>335</v>
      </c>
      <c r="F16" s="64">
        <f>'A.1 PRIHODI I RASHODI EK'!G19</f>
        <v>335</v>
      </c>
      <c r="G16" s="64">
        <f>'A.1 PRIHODI I RASHODI EK'!H19</f>
        <v>335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4666743</v>
      </c>
      <c r="D17" s="68">
        <f>SUM(D18:D19)</f>
        <v>4812637</v>
      </c>
      <c r="E17" s="68">
        <f>SUM(E18:E19)</f>
        <v>4785752</v>
      </c>
      <c r="F17" s="68">
        <f>+F18+F19</f>
        <v>4500282</v>
      </c>
      <c r="G17" s="68">
        <f>+G18+G19</f>
        <v>4447432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4131284</v>
      </c>
      <c r="D18" s="370">
        <v>4663977</v>
      </c>
      <c r="E18" s="69">
        <f>'A.1 PRIHODI I RASHODI EK'!F27</f>
        <v>4558426</v>
      </c>
      <c r="F18" s="69">
        <f>'A.1 PRIHODI I RASHODI EK'!G27</f>
        <v>4343306</v>
      </c>
      <c r="G18" s="69">
        <f>'A.1 PRIHODI I RASHODI EK'!H27</f>
        <v>4297587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535459</v>
      </c>
      <c r="D19" s="370">
        <v>148660</v>
      </c>
      <c r="E19" s="69">
        <f>'A.1 PRIHODI I RASHODI EK'!F35</f>
        <v>227326</v>
      </c>
      <c r="F19" s="69">
        <f>'A.1 PRIHODI I RASHODI EK'!G35</f>
        <v>156976</v>
      </c>
      <c r="G19" s="69">
        <f>'A.1 PRIHODI I RASHODI EK'!H35</f>
        <v>149845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56808</v>
      </c>
      <c r="D20" s="61">
        <f>+D14-D17</f>
        <v>-367037</v>
      </c>
      <c r="E20" s="61">
        <f>+E14-E17</f>
        <v>-94131</v>
      </c>
      <c r="F20" s="61">
        <f>+F14-F17</f>
        <v>20950</v>
      </c>
      <c r="G20" s="61">
        <f>+G14-G17</f>
        <v>20950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1"/>
      <c r="C21" s="381"/>
      <c r="D21" s="381"/>
      <c r="E21" s="382"/>
      <c r="F21" s="382"/>
      <c r="G21" s="382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3" t="s">
        <v>3881</v>
      </c>
      <c r="C22" s="383"/>
      <c r="D22" s="383"/>
      <c r="E22" s="384"/>
      <c r="F22" s="384"/>
      <c r="G22" s="384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1277123</v>
      </c>
      <c r="D28" s="370">
        <v>1333931</v>
      </c>
      <c r="E28" s="69">
        <f>+'Unos prijenosa'!D5</f>
        <v>1738952</v>
      </c>
      <c r="F28" s="69">
        <f>+'Unos prijenosa'!D13</f>
        <v>1644821</v>
      </c>
      <c r="G28" s="69">
        <f>+'Unos prijenosa'!D21</f>
        <v>1665771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-1333931</v>
      </c>
      <c r="D29" s="371">
        <v>-966894</v>
      </c>
      <c r="E29" s="72">
        <f>+'Unos prijenosa'!D7</f>
        <v>-1644821</v>
      </c>
      <c r="F29" s="72">
        <f>+'Unos prijenosa'!D15</f>
        <v>-1665771</v>
      </c>
      <c r="G29" s="73">
        <f>+'Unos prijenosa'!D23</f>
        <v>-1686721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-56808</v>
      </c>
      <c r="D30" s="68">
        <f>+D27+D28+D29</f>
        <v>367037</v>
      </c>
      <c r="E30" s="68">
        <f>+E27+E28+E29</f>
        <v>94131</v>
      </c>
      <c r="F30" s="68">
        <f t="shared" ref="F30:G30" si="3">+F27+F28+F29</f>
        <v>-20950</v>
      </c>
      <c r="G30" s="68">
        <f t="shared" si="3"/>
        <v>-20950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1"/>
      <c r="C31" s="381"/>
      <c r="D31" s="381"/>
      <c r="E31" s="382"/>
      <c r="F31" s="382"/>
      <c r="G31" s="382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2276 SVEUČILIŠTE J. J. STROSSMAYERA U OSIJEKU - PREHRAMBENO TEHNOLOŠKI FAKULTET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2276 SVEUČILIŠTE J. J. STROSSMAYERA U OSIJEKU - PREHRAMBENO TEHNOLOŠKI FAKULTET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2276 SVEUČILIŠTE J. J. STROSSMAYERA U OSIJEKU - PREHRAMBENO TEHNOLOŠKI FAKULTET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2276 SVEUČILIŠTE J. J. STROSSMAYERA U OSIJEKU - PREHRAMBENO TEHNOLOŠKI FAKULTET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2276 SVEUČILIŠTE J. J. STROSSMAYERA U OSIJEKU - PREHRAMBENO TEHNOLOŠKI FAKULTET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2276 SVEUČILIŠTE J. J. STROSSMAYERA U OSIJEKU - PREHRAMBENO TEHNOLOŠKI FAKULTET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2276 SVEUČILIŠTE J. J. STROSSMAYERA U OSIJEKU - PREHRAMBENO TEHNOLOŠKI FAKULTET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2276 SVEUČILIŠTE J. J. STROSSMAYERA U OSIJEKU - PREHRAMBENO TEHNOLOŠKI FAKULTET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2276 SVEUČILIŠTE J. J. STROSSMAYERA U OSIJEKU - PREHRAMBENO TEHNOLOŠKI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topLeftCell="A52"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1" sqref="B61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6" t="s">
        <v>3877</v>
      </c>
      <c r="B615" s="406"/>
      <c r="C615" s="406"/>
      <c r="D615" s="406"/>
      <c r="E615" s="406"/>
      <c r="F615" s="406"/>
      <c r="G615" s="406"/>
      <c r="H615" s="406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9" sqref="G9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52</v>
      </c>
      <c r="D3" s="321" t="str">
        <f t="shared" ref="D3" si="1">IFERROR(VLOOKUP(E3,$R$6:$U$113,4,FALSE),"")</f>
        <v xml:space="preserve">Ostale pomoći i darovnice </v>
      </c>
      <c r="E3" s="322">
        <v>6391</v>
      </c>
      <c r="F3" s="323" t="str">
        <f t="shared" ref="F3" si="2">IFERROR(VLOOKUP(E3,$R$6:$U$113,2,FALSE),"")</f>
        <v>Tekući prijenosi između proračunskih korisnika istog proračuna</v>
      </c>
      <c r="G3" s="224">
        <v>291990</v>
      </c>
      <c r="H3" s="224">
        <v>291990</v>
      </c>
      <c r="I3" s="224">
        <v>291990</v>
      </c>
      <c r="J3" s="49" t="s">
        <v>4822</v>
      </c>
      <c r="K3" t="str">
        <f>IF(E3="","",'OPĆI DIO'!$C$1)</f>
        <v>2276 SVEUČILIŠTE J. J. STROSSMAYERA U OSIJEKU - PREHRAMBENO TEHNOLOŠKI FAKULTET</v>
      </c>
      <c r="L3" s="40" t="str">
        <f>LEFT(E3,2)</f>
        <v>63</v>
      </c>
      <c r="M3" s="40" t="str">
        <f>LEFT(E3,3)</f>
        <v>639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52</v>
      </c>
      <c r="D4" s="38" t="str">
        <f t="shared" ref="D4:D66" si="4">IFERROR(VLOOKUP(E4,$R$6:$U$113,4,FALSE),"")</f>
        <v xml:space="preserve">Ostale pomoći i darovnice </v>
      </c>
      <c r="E4" s="322">
        <v>6391</v>
      </c>
      <c r="F4" s="86" t="str">
        <f t="shared" ref="F4:F66" si="5">IFERROR(VLOOKUP(E4,$R$6:$U$113,2,FALSE),"")</f>
        <v>Tekući prijenosi između proračunskih korisnika istog proračuna</v>
      </c>
      <c r="G4" s="224">
        <v>187630</v>
      </c>
      <c r="H4" s="224">
        <v>59335</v>
      </c>
      <c r="I4" s="224">
        <v>4320</v>
      </c>
      <c r="J4" s="49" t="s">
        <v>4823</v>
      </c>
      <c r="K4" s="246" t="str">
        <f>IF(E4="","",'OPĆI DIO'!$C$1)</f>
        <v>2276 SVEUČILIŠTE J. J. STROSSMAYERA U OSIJEKU - PREHRAMBENO TEHNOLOŠKI FAKULTET</v>
      </c>
      <c r="L4" s="40" t="str">
        <f t="shared" ref="L4:L67" si="6">LEFT(E4,2)</f>
        <v>63</v>
      </c>
      <c r="M4" s="40" t="str">
        <f t="shared" ref="M4:M67" si="7">LEFT(E4,3)</f>
        <v>639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52</v>
      </c>
      <c r="D5" s="38" t="str">
        <f t="shared" si="4"/>
        <v xml:space="preserve">Ostale pomoći i darovnice </v>
      </c>
      <c r="E5" s="322">
        <v>6361</v>
      </c>
      <c r="F5" s="86" t="str">
        <f t="shared" si="5"/>
        <v>Tekuće pomoći proračunskim korisnicima iz proračuna JLP(R)S koji im nije nadležan</v>
      </c>
      <c r="G5" s="224">
        <v>20000</v>
      </c>
      <c r="H5" s="224">
        <v>20000</v>
      </c>
      <c r="I5" s="224">
        <v>20000</v>
      </c>
      <c r="J5" s="49"/>
      <c r="K5" s="246" t="str">
        <f>IF(E5="","",'OPĆI DIO'!$C$1)</f>
        <v>2276 SVEUČILIŠTE J. J. STROSSMAYERA U OSIJEKU - PREHRAMBENO TEHNOLOŠKI FAKULTET</v>
      </c>
      <c r="L5" s="40" t="str">
        <f t="shared" si="6"/>
        <v>63</v>
      </c>
      <c r="M5" s="40" t="str">
        <f t="shared" si="7"/>
        <v>636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11</v>
      </c>
      <c r="D6" s="38" t="str">
        <f t="shared" si="4"/>
        <v>Opći prihodi i primici</v>
      </c>
      <c r="E6" s="322" t="s">
        <v>642</v>
      </c>
      <c r="F6" s="86" t="str">
        <f t="shared" si="5"/>
        <v>Prihodi iz nadležnog proračuna za financiranje redovne djelatnosti proračunskih korisnika</v>
      </c>
      <c r="G6" s="224">
        <v>3689421</v>
      </c>
      <c r="H6" s="224">
        <v>3699908</v>
      </c>
      <c r="I6" s="224">
        <v>3702073</v>
      </c>
      <c r="J6" s="49"/>
      <c r="K6" s="246" t="str">
        <f>IF(E6="","",'OPĆI DIO'!$C$1)</f>
        <v>2276 SVEUČILIŠTE J. J. STROSSMAYERA U OSIJEKU - PREHRAMBENO TEHNOLOŠKI FAKULTET</v>
      </c>
      <c r="L6" s="40" t="str">
        <f>LEFT(E6,2)</f>
        <v>67</v>
      </c>
      <c r="M6" s="40" t="str">
        <f t="shared" si="7"/>
        <v>671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6614</v>
      </c>
      <c r="F7" s="86" t="str">
        <f t="shared" si="5"/>
        <v>Prihodi od prodanih proizvoda i robe</v>
      </c>
      <c r="G7" s="224">
        <v>1604</v>
      </c>
      <c r="H7" s="224">
        <v>1604</v>
      </c>
      <c r="I7" s="224">
        <v>1604</v>
      </c>
      <c r="J7" s="49"/>
      <c r="K7" s="246" t="str">
        <f>IF(E7="","",'OPĆI DIO'!$C$1)</f>
        <v>2276 SVEUČILIŠTE J. J. STROSSMAYERA U OSIJEKU - PREHRAMBENO TEHNOLOŠKI FAKULTET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31</v>
      </c>
      <c r="D8" s="38" t="str">
        <f t="shared" si="4"/>
        <v>Vlastiti prihodi</v>
      </c>
      <c r="E8" s="322">
        <v>6615</v>
      </c>
      <c r="F8" s="86" t="str">
        <f t="shared" si="5"/>
        <v>Prihodi od pruženih usluga</v>
      </c>
      <c r="G8" s="224">
        <v>133060</v>
      </c>
      <c r="H8" s="224">
        <v>133060</v>
      </c>
      <c r="I8" s="224">
        <v>133060</v>
      </c>
      <c r="J8" s="49"/>
      <c r="K8" s="246" t="str">
        <f>IF(E8="","",'OPĆI DIO'!$C$1)</f>
        <v>2276 SVEUČILIŠTE J. J. STROSSMAYERA U OSIJEKU - PREHRAMBENO TEHNOLOŠKI FAKULTET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43</v>
      </c>
      <c r="D9" s="38" t="str">
        <f t="shared" si="4"/>
        <v>Ostali prihodi za posebne namjene</v>
      </c>
      <c r="E9" s="322">
        <v>65264</v>
      </c>
      <c r="F9" s="86" t="str">
        <f t="shared" si="5"/>
        <v>Sufinanciranje cijene usluge, participacije i slično</v>
      </c>
      <c r="G9" s="224">
        <v>315000</v>
      </c>
      <c r="H9" s="224">
        <v>315000</v>
      </c>
      <c r="I9" s="224">
        <v>315000</v>
      </c>
      <c r="J9" s="49"/>
      <c r="K9" s="246" t="str">
        <f>IF(E9="","",'OPĆI DIO'!$C$1)</f>
        <v>2276 SVEUČILIŠTE J. J. STROSSMAYERA U OSIJEKU - PREHRAMBENO TEHNOLOŠKI FAKULTET</v>
      </c>
      <c r="L9" s="40" t="str">
        <f t="shared" si="6"/>
        <v>65</v>
      </c>
      <c r="M9" s="40" t="str">
        <f t="shared" si="7"/>
        <v>652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52</v>
      </c>
      <c r="D10" s="38" t="str">
        <f t="shared" si="4"/>
        <v xml:space="preserve">Ostale pomoći i darovnice </v>
      </c>
      <c r="E10" s="324">
        <v>631110000</v>
      </c>
      <c r="F10" s="86" t="str">
        <f t="shared" si="5"/>
        <v>Tekuće pomoći od inozemnih vlada u EU</v>
      </c>
      <c r="G10" s="224">
        <v>52581</v>
      </c>
      <c r="H10" s="224"/>
      <c r="I10" s="224"/>
      <c r="J10" s="49"/>
      <c r="K10" s="246" t="str">
        <f>IF(E10="","",'OPĆI DIO'!$C$1)</f>
        <v>2276 SVEUČILIŠTE J. J. STROSSMAYERA U OSIJEKU - PREHRAMBENO TEHNOLOŠKI FAKULTET</v>
      </c>
      <c r="L10" s="40" t="str">
        <f t="shared" si="6"/>
        <v>63</v>
      </c>
      <c r="M10" s="40" t="str">
        <f t="shared" si="7"/>
        <v>631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71</v>
      </c>
      <c r="D11" s="38" t="str">
        <f t="shared" si="4"/>
        <v>Prihodi od prodaje ili zamjene nefinancijske imovine i naknade s naslova osiguranja</v>
      </c>
      <c r="E11" s="324">
        <v>721110071</v>
      </c>
      <c r="F11" s="86" t="str">
        <f t="shared" si="5"/>
        <v>Stambeni objekti za zaposlene izvor 71</v>
      </c>
      <c r="G11" s="224">
        <v>335</v>
      </c>
      <c r="H11" s="224">
        <v>335</v>
      </c>
      <c r="I11" s="224">
        <v>335</v>
      </c>
      <c r="J11" s="49"/>
      <c r="K11" s="246" t="str">
        <f>IF(E11="","",'OPĆI DIO'!$C$1)</f>
        <v>2276 SVEUČILIŠTE J. J. STROSSMAYERA U OSIJEKU - PREHRAMBENO TEHNOLOŠKI FAKULTET</v>
      </c>
      <c r="L11" s="40" t="str">
        <f t="shared" si="6"/>
        <v>72</v>
      </c>
      <c r="M11" s="40" t="str">
        <f t="shared" si="7"/>
        <v>721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 J5:J501">
    <cfRule type="expression" dxfId="2" priority="3">
      <formula>IF(OR(E3=6391,E3=6392,E3=6393,E3=6394),1,0)</formula>
    </cfRule>
  </conditionalFormatting>
  <conditionalFormatting sqref="J4">
    <cfRule type="expression" dxfId="1" priority="1">
      <formula>IF(OR(E4=6391,E4=6392,E4=6393,E4=6394),1,0)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tabSelected="1" zoomScale="90" zoomScaleNormal="90" workbookViewId="0">
      <pane ySplit="2" topLeftCell="A3" activePane="bottomLeft" state="frozen"/>
      <selection pane="bottomLeft" activeCell="M100" sqref="M100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74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224">
        <v>2868811</v>
      </c>
      <c r="K3" s="224">
        <v>2877446</v>
      </c>
      <c r="L3" s="224">
        <v>2878870</v>
      </c>
      <c r="M3" s="49"/>
      <c r="N3" s="246" t="str">
        <f>IF(C3="","",'OPĆI DIO'!$C$1)</f>
        <v>2276 SVEUČILIŠTE J. J. STROSSMAYERA U OSIJEKU - PREHRAMBENO TEHNOLOŠKI FAKULTET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374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224">
        <v>1286</v>
      </c>
      <c r="K4" s="224">
        <v>1292</v>
      </c>
      <c r="L4" s="224">
        <v>1292</v>
      </c>
      <c r="M4" s="49"/>
      <c r="N4" s="246" t="str">
        <f>IF(C4="","",'OPĆI DIO'!$C$1)</f>
        <v>2276 SVEUČILIŠTE J. J. STROSSMAYERA U OSIJEKU - PREHRAMBENO TEHNOLOŠKI FAKULTET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74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224">
        <v>429224</v>
      </c>
      <c r="K5" s="224">
        <v>430511</v>
      </c>
      <c r="L5" s="224">
        <v>430690</v>
      </c>
      <c r="M5" s="49"/>
      <c r="N5" s="246" t="str">
        <f>IF(C5="","",'OPĆI DIO'!$C$1)</f>
        <v>2276 SVEUČILIŠTE J. J. STROSSMAYERA U OSIJEKU - PREHRAMBENO TEHNOLOŠKI FAKULTET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3121</v>
      </c>
      <c r="F6" s="45" t="str">
        <f t="shared" si="2"/>
        <v>Ostali rashodi za zaposlene</v>
      </c>
      <c r="G6" s="374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224">
        <v>63428</v>
      </c>
      <c r="K6" s="224">
        <v>63738</v>
      </c>
      <c r="L6" s="224">
        <v>64050</v>
      </c>
      <c r="M6" s="49"/>
      <c r="N6" s="246" t="str">
        <f>IF(C6="","",'OPĆI DIO'!$C$1)</f>
        <v>2276 SVEUČILIŠTE J. J. STROSSMAYERA U OSIJEKU - PREHRAMBENO TEHNOLOŠKI FAKULTET</v>
      </c>
      <c r="O6" s="40" t="str">
        <f t="shared" si="5"/>
        <v>312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374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224">
        <v>41202</v>
      </c>
      <c r="K7" s="224">
        <v>41403</v>
      </c>
      <c r="L7" s="224">
        <v>41605</v>
      </c>
      <c r="M7" s="49"/>
      <c r="N7" s="246" t="str">
        <f>IF(C7="","",'OPĆI DIO'!$C$1)</f>
        <v>2276 SVEUČILIŠTE J. J. STROSSMAYERA U OSIJEKU - PREHRAMBENO TEHNOLOŠKI FAKULTET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374" t="s">
        <v>60</v>
      </c>
      <c r="H8" s="45" t="str">
        <f t="shared" si="3"/>
        <v>REDOVNA DJELATNOST SVEUČILIŠTA U OSIJEKU</v>
      </c>
      <c r="I8" s="45" t="str">
        <f t="shared" si="4"/>
        <v>0942</v>
      </c>
      <c r="J8" s="224">
        <v>6795</v>
      </c>
      <c r="K8" s="224">
        <v>6828</v>
      </c>
      <c r="L8" s="224">
        <v>6861</v>
      </c>
      <c r="M8" s="49"/>
      <c r="N8" s="246" t="str">
        <f>IF(C8="","",'OPĆI DIO'!$C$1)</f>
        <v>2276 SVEUČILIŠTE J. J. STROSSMAYERA U OSIJEKU - PREHRAMBENO TEHNOLOŠKI FAKULTET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3295</v>
      </c>
      <c r="F9" s="45" t="str">
        <f t="shared" si="2"/>
        <v>Pristojbe i naknade</v>
      </c>
      <c r="G9" s="374" t="s">
        <v>60</v>
      </c>
      <c r="H9" s="45" t="str">
        <f t="shared" si="3"/>
        <v>REDOVNA DJELATNOST SVEUČILIŠTA U OSIJEKU</v>
      </c>
      <c r="I9" s="45" t="str">
        <f t="shared" si="4"/>
        <v>0942</v>
      </c>
      <c r="J9" s="224">
        <v>3025</v>
      </c>
      <c r="K9" s="224">
        <v>3040</v>
      </c>
      <c r="L9" s="224">
        <v>3055</v>
      </c>
      <c r="M9" s="49"/>
      <c r="N9" s="246" t="str">
        <f>IF(C9="","",'OPĆI DIO'!$C$1)</f>
        <v>2276 SVEUČILIŠTE J. J. STROSSMAYERA U OSIJEKU - PREHRAMBENO TEHNOLOŠKI FAKULTET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3211</v>
      </c>
      <c r="F10" s="45" t="str">
        <f t="shared" si="2"/>
        <v>Službena putovanja</v>
      </c>
      <c r="G10" s="374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16436</v>
      </c>
      <c r="K10" s="224">
        <v>16436</v>
      </c>
      <c r="L10" s="224">
        <v>16436</v>
      </c>
      <c r="M10" s="49"/>
      <c r="N10" s="246" t="str">
        <f>IF(C10="","",'OPĆI DIO'!$C$1)</f>
        <v>2276 SVEUČILIŠTE J. J. STROSSMAYERA U OSIJEKU - PREHRAMBENO TEHNOLOŠKI FAKULTET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3213</v>
      </c>
      <c r="F11" s="45" t="str">
        <f t="shared" si="2"/>
        <v>Stručno usavršavanje zaposlenika</v>
      </c>
      <c r="G11" s="374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10957</v>
      </c>
      <c r="K11" s="224">
        <v>10957</v>
      </c>
      <c r="L11" s="224">
        <v>10957</v>
      </c>
      <c r="M11" s="49"/>
      <c r="N11" s="246" t="str">
        <f>IF(C11="","",'OPĆI DIO'!$C$1)</f>
        <v>2276 SVEUČILIŠTE J. J. STROSSMAYERA U OSIJEKU - PREHRAMBENO TEHNOLOŠKI FAKULTET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3221</v>
      </c>
      <c r="F12" s="45" t="str">
        <f t="shared" si="2"/>
        <v>Uredski materijal i ostali materijalni rashodi</v>
      </c>
      <c r="G12" s="374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3287</v>
      </c>
      <c r="K12" s="224">
        <v>3287</v>
      </c>
      <c r="L12" s="224">
        <v>3287</v>
      </c>
      <c r="M12" s="49"/>
      <c r="N12" s="246" t="str">
        <f>IF(C12="","",'OPĆI DIO'!$C$1)</f>
        <v>2276 SVEUČILIŠTE J. J. STROSSMAYERA U OSIJEKU - PREHRAMBENO TEHNOLOŠKI FAKULTET</v>
      </c>
      <c r="O12" s="40" t="str">
        <f t="shared" si="5"/>
        <v>322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3222</v>
      </c>
      <c r="F13" s="45" t="str">
        <f t="shared" si="2"/>
        <v>Materijal i sirovine</v>
      </c>
      <c r="G13" s="374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17787</v>
      </c>
      <c r="K13" s="224">
        <v>17787</v>
      </c>
      <c r="L13" s="224">
        <v>17787</v>
      </c>
      <c r="M13" s="49"/>
      <c r="N13" s="246" t="str">
        <f>IF(C13="","",'OPĆI DIO'!$C$1)</f>
        <v>2276 SVEUČILIŠTE J. J. STROSSMAYERA U OSIJEKU - PREHRAMBENO TEHNOLOŠKI FAKULTET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3223</v>
      </c>
      <c r="F14" s="45" t="str">
        <f t="shared" si="2"/>
        <v>Energija</v>
      </c>
      <c r="G14" s="374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74031</v>
      </c>
      <c r="K14" s="224">
        <v>89031</v>
      </c>
      <c r="L14" s="224">
        <v>89031</v>
      </c>
      <c r="M14" s="49"/>
      <c r="N14" s="246" t="str">
        <f>IF(C14="","",'OPĆI DIO'!$C$1)</f>
        <v>2276 SVEUČILIŠTE J. J. STROSSMAYERA U OSIJEKU - PREHRAMBENO TEHNOLOŠKI FAKULTET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3224</v>
      </c>
      <c r="F15" s="45" t="str">
        <f t="shared" si="2"/>
        <v>Materijal i dijelovi za tekuće i investicijsko održavanje</v>
      </c>
      <c r="G15" s="374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3691</v>
      </c>
      <c r="K15" s="224">
        <v>2191</v>
      </c>
      <c r="L15" s="224">
        <v>2191</v>
      </c>
      <c r="M15" s="49"/>
      <c r="N15" s="246" t="str">
        <f>IF(C15="","",'OPĆI DIO'!$C$1)</f>
        <v>2276 SVEUČILIŠTE J. J. STROSSMAYERA U OSIJEKU - PREHRAMBENO TEHNOLOŠKI FAKULTET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3225</v>
      </c>
      <c r="F16" s="45" t="str">
        <f t="shared" si="2"/>
        <v>Sitni inventar i auto gume</v>
      </c>
      <c r="G16" s="374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548</v>
      </c>
      <c r="K16" s="224">
        <v>548</v>
      </c>
      <c r="L16" s="224">
        <v>548</v>
      </c>
      <c r="M16" s="49"/>
      <c r="N16" s="246" t="str">
        <f>IF(C16="","",'OPĆI DIO'!$C$1)</f>
        <v>2276 SVEUČILIŠTE J. J. STROSSMAYERA U OSIJEKU - PREHRAMBENO TEHNOLOŠKI FAKULTET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3227</v>
      </c>
      <c r="F17" s="45" t="str">
        <f t="shared" si="2"/>
        <v>Službena, radna i zaštitna odjeća i obuća</v>
      </c>
      <c r="G17" s="374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548</v>
      </c>
      <c r="K17" s="224">
        <v>548</v>
      </c>
      <c r="L17" s="224">
        <v>548</v>
      </c>
      <c r="M17" s="49"/>
      <c r="N17" s="246" t="str">
        <f>IF(C17="","",'OPĆI DIO'!$C$1)</f>
        <v>2276 SVEUČILIŠTE J. J. STROSSMAYERA U OSIJEKU - PREHRAMBENO TEHNOLOŠKI FAKULTET</v>
      </c>
      <c r="O17" s="40" t="str">
        <f t="shared" si="5"/>
        <v>322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3231</v>
      </c>
      <c r="F18" s="45" t="str">
        <f t="shared" si="2"/>
        <v>Usluge telefona, pošte i prijevoza</v>
      </c>
      <c r="G18" s="374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5479</v>
      </c>
      <c r="K18" s="224">
        <v>5479</v>
      </c>
      <c r="L18" s="224">
        <v>5479</v>
      </c>
      <c r="M18" s="49"/>
      <c r="N18" s="246" t="str">
        <f>IF(C18="","",'OPĆI DIO'!$C$1)</f>
        <v>2276 SVEUČILIŠTE J. J. STROSSMAYERA U OSIJEKU - PREHRAMBENO TEHNOLOŠKI FAKULTET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3232</v>
      </c>
      <c r="F19" s="45" t="str">
        <f t="shared" si="2"/>
        <v>Usluge tekućeg i investicijskog održavanja</v>
      </c>
      <c r="G19" s="374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22872</v>
      </c>
      <c r="K19" s="224">
        <v>32872</v>
      </c>
      <c r="L19" s="224">
        <v>32872</v>
      </c>
      <c r="M19" s="49"/>
      <c r="N19" s="246" t="str">
        <f>IF(C19="","",'OPĆI DIO'!$C$1)</f>
        <v>2276 SVEUČILIŠTE J. J. STROSSMAYERA U OSIJEKU - PREHRAMBENO TEHNOLOŠKI FAKULTET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3233</v>
      </c>
      <c r="F20" s="45" t="str">
        <f t="shared" si="2"/>
        <v>Usluge promidžbe i informiranja</v>
      </c>
      <c r="G20" s="374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10957</v>
      </c>
      <c r="K20" s="224">
        <v>10957</v>
      </c>
      <c r="L20" s="224">
        <v>10957</v>
      </c>
      <c r="M20" s="49"/>
      <c r="N20" s="246" t="str">
        <f>IF(C20="","",'OPĆI DIO'!$C$1)</f>
        <v>2276 SVEUČILIŠTE J. J. STROSSMAYERA U OSIJEKU - PREHRAMBENO TEHNOLOŠKI FAKULTET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3234</v>
      </c>
      <c r="F21" s="45" t="str">
        <f t="shared" si="2"/>
        <v>Komunalne usluge</v>
      </c>
      <c r="G21" s="374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7813</v>
      </c>
      <c r="K21" s="224">
        <v>9313</v>
      </c>
      <c r="L21" s="224">
        <v>9313</v>
      </c>
      <c r="M21" s="49"/>
      <c r="N21" s="246" t="str">
        <f>IF(C21="","",'OPĆI DIO'!$C$1)</f>
        <v>2276 SVEUČILIŠTE J. J. STROSSMAYERA U OSIJEKU - PREHRAMBENO TEHNOLOŠKI FAKULTET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3235</v>
      </c>
      <c r="F22" s="45" t="str">
        <f t="shared" si="2"/>
        <v>Zakupnine i najamnine</v>
      </c>
      <c r="G22" s="374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1315</v>
      </c>
      <c r="K22" s="224">
        <v>1315</v>
      </c>
      <c r="L22" s="224">
        <v>1315</v>
      </c>
      <c r="M22" s="49"/>
      <c r="N22" s="246" t="str">
        <f>IF(C22="","",'OPĆI DIO'!$C$1)</f>
        <v>2276 SVEUČILIŠTE J. J. STROSSMAYERA U OSIJEKU - PREHRAMBENO TEHNOLOŠKI FAKULTET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3237</v>
      </c>
      <c r="F23" s="45" t="str">
        <f t="shared" si="2"/>
        <v>Intelektualne i osobne usluge</v>
      </c>
      <c r="G23" s="374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2192</v>
      </c>
      <c r="K23" s="224">
        <v>2192</v>
      </c>
      <c r="L23" s="224">
        <v>2192</v>
      </c>
      <c r="M23" s="49"/>
      <c r="N23" s="246" t="str">
        <f>IF(C23="","",'OPĆI DIO'!$C$1)</f>
        <v>2276 SVEUČILIŠTE J. J. STROSSMAYERA U OSIJEKU - PREHRAMBENO TEHNOLOŠKI FAKULTET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3238</v>
      </c>
      <c r="F24" s="45" t="str">
        <f t="shared" si="2"/>
        <v>Računalne usluge</v>
      </c>
      <c r="G24" s="374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4383</v>
      </c>
      <c r="K24" s="224">
        <v>4383</v>
      </c>
      <c r="L24" s="224">
        <v>4383</v>
      </c>
      <c r="M24" s="49"/>
      <c r="N24" s="246" t="str">
        <f>IF(C24="","",'OPĆI DIO'!$C$1)</f>
        <v>2276 SVEUČILIŠTE J. J. STROSSMAYERA U OSIJEKU - PREHRAMBENO TEHNOLOŠKI FAKULTET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3239</v>
      </c>
      <c r="F25" s="45" t="str">
        <f t="shared" si="2"/>
        <v>Ostale usluge</v>
      </c>
      <c r="G25" s="374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1863</v>
      </c>
      <c r="K25" s="224">
        <v>1863</v>
      </c>
      <c r="L25" s="224">
        <v>1863</v>
      </c>
      <c r="M25" s="49"/>
      <c r="N25" s="246" t="str">
        <f>IF(C25="","",'OPĆI DIO'!$C$1)</f>
        <v>2276 SVEUČILIŠTE J. J. STROSSMAYERA U OSIJEKU - PREHRAMBENO TEHNOLOŠKI FAKULTET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3293</v>
      </c>
      <c r="F26" s="45" t="str">
        <f t="shared" si="2"/>
        <v>Reprezentacija</v>
      </c>
      <c r="G26" s="374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548</v>
      </c>
      <c r="K26" s="224">
        <v>548</v>
      </c>
      <c r="L26" s="224">
        <v>548</v>
      </c>
      <c r="M26" s="49"/>
      <c r="N26" s="246" t="str">
        <f>IF(C26="","",'OPĆI DIO'!$C$1)</f>
        <v>2276 SVEUČILIŠTE J. J. STROSSMAYERA U OSIJEKU - PREHRAMBENO TEHNOLOŠKI FAKULTET</v>
      </c>
      <c r="O26" s="40" t="str">
        <f t="shared" si="5"/>
        <v>329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4221</v>
      </c>
      <c r="F27" s="45" t="str">
        <f t="shared" si="2"/>
        <v>Uredska oprema i namještaj</v>
      </c>
      <c r="G27" s="374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4383</v>
      </c>
      <c r="K27" s="224">
        <v>4383</v>
      </c>
      <c r="L27" s="224">
        <v>4383</v>
      </c>
      <c r="M27" s="49"/>
      <c r="N27" s="246" t="str">
        <f>IF(C27="","",'OPĆI DIO'!$C$1)</f>
        <v>2276 SVEUČILIŠTE J. J. STROSSMAYERA U OSIJEKU - PREHRAMBENO TEHNOLOŠKI FAKULTET</v>
      </c>
      <c r="O27" s="40" t="str">
        <f t="shared" si="5"/>
        <v>422</v>
      </c>
      <c r="P27" s="40" t="str">
        <f t="shared" si="6"/>
        <v>42</v>
      </c>
      <c r="Q27" s="40" t="str">
        <f t="shared" si="7"/>
        <v>11</v>
      </c>
      <c r="R27" s="40" t="str">
        <f t="shared" si="8"/>
        <v>94</v>
      </c>
      <c r="S27" s="40" t="str">
        <f t="shared" si="9"/>
        <v>4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4223</v>
      </c>
      <c r="F28" s="45" t="str">
        <f t="shared" si="2"/>
        <v>Oprema za održavanje i zaštitu</v>
      </c>
      <c r="G28" s="374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4383</v>
      </c>
      <c r="K28" s="224">
        <v>4383</v>
      </c>
      <c r="L28" s="224">
        <v>4383</v>
      </c>
      <c r="M28" s="49"/>
      <c r="N28" s="246" t="str">
        <f>IF(C28="","",'OPĆI DIO'!$C$1)</f>
        <v>2276 SVEUČILIŠTE J. J. STROSSMAYERA U OSIJEKU - PREHRAMBENO TEHNOLOŠKI FAKULTET</v>
      </c>
      <c r="O28" s="40" t="str">
        <f t="shared" si="5"/>
        <v>422</v>
      </c>
      <c r="P28" s="40" t="str">
        <f t="shared" si="6"/>
        <v>42</v>
      </c>
      <c r="Q28" s="40" t="str">
        <f t="shared" si="7"/>
        <v>11</v>
      </c>
      <c r="R28" s="40" t="str">
        <f t="shared" si="8"/>
        <v>94</v>
      </c>
      <c r="S28" s="40" t="str">
        <f t="shared" si="9"/>
        <v>4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4224</v>
      </c>
      <c r="F29" s="45" t="str">
        <f t="shared" si="2"/>
        <v>Medicinska i laboratorijska oprema</v>
      </c>
      <c r="G29" s="374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5679</v>
      </c>
      <c r="K29" s="224">
        <v>5679</v>
      </c>
      <c r="L29" s="224">
        <v>5679</v>
      </c>
      <c r="M29" s="49"/>
      <c r="N29" s="246" t="str">
        <f>IF(C29="","",'OPĆI DIO'!$C$1)</f>
        <v>2276 SVEUČILIŠTE J. J. STROSSMAYERA U OSIJEKU - PREHRAMBENO TEHNOLOŠKI FAKULTET</v>
      </c>
      <c r="O29" s="40" t="str">
        <f t="shared" si="5"/>
        <v>422</v>
      </c>
      <c r="P29" s="40" t="str">
        <f t="shared" si="6"/>
        <v>42</v>
      </c>
      <c r="Q29" s="40" t="str">
        <f t="shared" si="7"/>
        <v>11</v>
      </c>
      <c r="R29" s="40" t="str">
        <f t="shared" si="8"/>
        <v>94</v>
      </c>
      <c r="S29" s="40" t="str">
        <f t="shared" si="9"/>
        <v>4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4225</v>
      </c>
      <c r="F30" s="45" t="str">
        <f t="shared" si="2"/>
        <v>Instrumenti, uređaji i strojevi</v>
      </c>
      <c r="G30" s="374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32670</v>
      </c>
      <c r="K30" s="224">
        <v>7670</v>
      </c>
      <c r="L30" s="224">
        <v>7670</v>
      </c>
      <c r="M30" s="49"/>
      <c r="N30" s="246" t="str">
        <f>IF(C30="","",'OPĆI DIO'!$C$1)</f>
        <v>2276 SVEUČILIŠTE J. J. STROSSMAYERA U OSIJEKU - PREHRAMBENO TEHNOLOŠKI FAKULTET</v>
      </c>
      <c r="O30" s="40" t="str">
        <f t="shared" si="5"/>
        <v>422</v>
      </c>
      <c r="P30" s="40" t="str">
        <f t="shared" si="6"/>
        <v>42</v>
      </c>
      <c r="Q30" s="40" t="str">
        <f t="shared" si="7"/>
        <v>11</v>
      </c>
      <c r="R30" s="40" t="str">
        <f t="shared" si="8"/>
        <v>94</v>
      </c>
      <c r="S30" s="40" t="str">
        <f t="shared" si="9"/>
        <v>4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4227</v>
      </c>
      <c r="F31" s="45" t="str">
        <f t="shared" si="2"/>
        <v>Uređaji, strojevi i oprema za ostale namjene</v>
      </c>
      <c r="G31" s="374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43828</v>
      </c>
      <c r="K31" s="224">
        <v>43828</v>
      </c>
      <c r="L31" s="224">
        <v>43828</v>
      </c>
      <c r="M31" s="49"/>
      <c r="N31" s="246" t="str">
        <f>IF(C31="","",'OPĆI DIO'!$C$1)</f>
        <v>2276 SVEUČILIŠTE J. J. STROSSMAYERA U OSIJEKU - PREHRAMBENO TEHNOLOŠKI FAKULTET</v>
      </c>
      <c r="O31" s="40" t="str">
        <f t="shared" si="5"/>
        <v>422</v>
      </c>
      <c r="P31" s="40" t="str">
        <f t="shared" si="6"/>
        <v>42</v>
      </c>
      <c r="Q31" s="40" t="str">
        <f t="shared" si="7"/>
        <v>11</v>
      </c>
      <c r="R31" s="40" t="str">
        <f t="shared" si="8"/>
        <v>94</v>
      </c>
      <c r="S31" s="40" t="str">
        <f t="shared" si="9"/>
        <v>4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31</v>
      </c>
      <c r="D32" s="45" t="str">
        <f t="shared" si="1"/>
        <v>Vlastiti prihodi</v>
      </c>
      <c r="E32" s="50">
        <v>3121</v>
      </c>
      <c r="F32" s="45" t="str">
        <f t="shared" si="2"/>
        <v>Ostali rashodi za zaposlene</v>
      </c>
      <c r="G32" s="374" t="s">
        <v>176</v>
      </c>
      <c r="H32" s="45" t="str">
        <f t="shared" si="3"/>
        <v>REDOVNA DJELATNOST SVEUČILIŠTA U OSIJEKU (IZ EVIDENCIJSKIH PRIHODA)</v>
      </c>
      <c r="I32" s="45" t="str">
        <f t="shared" si="4"/>
        <v>0942</v>
      </c>
      <c r="J32" s="224">
        <v>27000</v>
      </c>
      <c r="K32" s="224">
        <v>27000</v>
      </c>
      <c r="L32" s="224">
        <v>27000</v>
      </c>
      <c r="M32" s="49"/>
      <c r="N32" s="246" t="str">
        <f>IF(C32="","",'OPĆI DIO'!$C$1)</f>
        <v>2276 SVEUČILIŠTE J. J. STROSSMAYERA U OSIJEKU - PREHRAMBENO TEHNOLOŠKI FAKULTET</v>
      </c>
      <c r="O32" s="40" t="str">
        <f t="shared" si="5"/>
        <v>312</v>
      </c>
      <c r="P32" s="40" t="str">
        <f t="shared" si="6"/>
        <v>31</v>
      </c>
      <c r="Q32" s="40" t="str">
        <f t="shared" si="7"/>
        <v>31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31</v>
      </c>
      <c r="D33" s="45" t="str">
        <f t="shared" si="1"/>
        <v>Vlastiti prihodi</v>
      </c>
      <c r="E33" s="50">
        <v>3211</v>
      </c>
      <c r="F33" s="45" t="str">
        <f t="shared" si="2"/>
        <v>Službena putovanja</v>
      </c>
      <c r="G33" s="374" t="s">
        <v>176</v>
      </c>
      <c r="H33" s="45" t="str">
        <f t="shared" si="3"/>
        <v>REDOVNA DJELATNOST SVEUČILIŠTA U OSIJEKU (IZ EVIDENCIJSKIH PRIHODA)</v>
      </c>
      <c r="I33" s="45" t="str">
        <f t="shared" si="4"/>
        <v>0942</v>
      </c>
      <c r="J33" s="224">
        <v>36213</v>
      </c>
      <c r="K33" s="224">
        <v>16213</v>
      </c>
      <c r="L33" s="224">
        <v>16213</v>
      </c>
      <c r="M33" s="49"/>
      <c r="N33" s="246" t="str">
        <f>IF(C33="","",'OPĆI DIO'!$C$1)</f>
        <v>2276 SVEUČILIŠTE J. J. STROSSMAYERA U OSIJEKU - PREHRAMBENO TEHNOLOŠKI FAKULTET</v>
      </c>
      <c r="O33" s="40" t="str">
        <f t="shared" si="5"/>
        <v>321</v>
      </c>
      <c r="P33" s="40" t="str">
        <f t="shared" si="6"/>
        <v>32</v>
      </c>
      <c r="Q33" s="40" t="str">
        <f t="shared" si="7"/>
        <v>31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31</v>
      </c>
      <c r="D34" s="45" t="str">
        <f t="shared" si="1"/>
        <v>Vlastiti prihodi</v>
      </c>
      <c r="E34" s="50">
        <v>3213</v>
      </c>
      <c r="F34" s="45" t="str">
        <f t="shared" si="2"/>
        <v>Stručno usavršavanje zaposlenika</v>
      </c>
      <c r="G34" s="374" t="s">
        <v>176</v>
      </c>
      <c r="H34" s="45" t="str">
        <f t="shared" si="3"/>
        <v>REDOVNA DJELATNOST SVEUČILIŠTA U OSIJEKU (IZ EVIDENCIJSKIH PRIHODA)</v>
      </c>
      <c r="I34" s="45" t="str">
        <f t="shared" si="4"/>
        <v>0942</v>
      </c>
      <c r="J34" s="224">
        <v>740</v>
      </c>
      <c r="K34" s="224">
        <v>740</v>
      </c>
      <c r="L34" s="224">
        <v>740</v>
      </c>
      <c r="M34" s="49"/>
      <c r="N34" s="246" t="str">
        <f>IF(C34="","",'OPĆI DIO'!$C$1)</f>
        <v>2276 SVEUČILIŠTE J. J. STROSSMAYERA U OSIJEKU - PREHRAMBENO TEHNOLOŠKI FAKULTET</v>
      </c>
      <c r="O34" s="40" t="str">
        <f t="shared" si="5"/>
        <v>321</v>
      </c>
      <c r="P34" s="40" t="str">
        <f t="shared" si="6"/>
        <v>32</v>
      </c>
      <c r="Q34" s="40" t="str">
        <f t="shared" si="7"/>
        <v>31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31</v>
      </c>
      <c r="D35" s="45" t="str">
        <f t="shared" si="1"/>
        <v>Vlastiti prihodi</v>
      </c>
      <c r="E35" s="50">
        <v>3221</v>
      </c>
      <c r="F35" s="45" t="str">
        <f t="shared" si="2"/>
        <v>Uredski materijal i ostali materijalni rashodi</v>
      </c>
      <c r="G35" s="374" t="s">
        <v>176</v>
      </c>
      <c r="H35" s="45" t="str">
        <f t="shared" si="3"/>
        <v>REDOVNA DJELATNOST SVEUČILIŠTA U OSIJEKU (IZ EVIDENCIJSKIH PRIHODA)</v>
      </c>
      <c r="I35" s="45" t="str">
        <f t="shared" si="4"/>
        <v>0942</v>
      </c>
      <c r="J35" s="224">
        <v>8966</v>
      </c>
      <c r="K35" s="224">
        <v>966</v>
      </c>
      <c r="L35" s="224">
        <v>966</v>
      </c>
      <c r="M35" s="49"/>
      <c r="N35" s="246" t="str">
        <f>IF(C35="","",'OPĆI DIO'!$C$1)</f>
        <v>2276 SVEUČILIŠTE J. J. STROSSMAYERA U OSIJEKU - PREHRAMBENO TEHNOLOŠKI FAKULTET</v>
      </c>
      <c r="O35" s="40" t="str">
        <f t="shared" si="5"/>
        <v>322</v>
      </c>
      <c r="P35" s="40" t="str">
        <f t="shared" si="6"/>
        <v>32</v>
      </c>
      <c r="Q35" s="40" t="str">
        <f t="shared" si="7"/>
        <v>31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50">
        <v>3222</v>
      </c>
      <c r="F36" s="45" t="str">
        <f t="shared" si="2"/>
        <v>Materijal i sirovine</v>
      </c>
      <c r="G36" s="374" t="s">
        <v>176</v>
      </c>
      <c r="H36" s="45" t="str">
        <f t="shared" si="3"/>
        <v>REDOVNA DJELATNOST SVEUČILIŠTA U OSIJEKU (IZ EVIDENCIJSKIH PRIHODA)</v>
      </c>
      <c r="I36" s="45" t="str">
        <f t="shared" si="4"/>
        <v>0942</v>
      </c>
      <c r="J36" s="224">
        <v>22600</v>
      </c>
      <c r="K36" s="224">
        <v>2600</v>
      </c>
      <c r="L36" s="224">
        <v>2600</v>
      </c>
      <c r="M36" s="49"/>
      <c r="N36" s="246" t="str">
        <f>IF(C36="","",'OPĆI DIO'!$C$1)</f>
        <v>2276 SVEUČILIŠTE J. J. STROSSMAYERA U OSIJEKU - PREHRAMBENO TEHNOLOŠKI FAKULTET</v>
      </c>
      <c r="O36" s="40" t="str">
        <f t="shared" si="5"/>
        <v>322</v>
      </c>
      <c r="P36" s="40" t="str">
        <f t="shared" si="6"/>
        <v>32</v>
      </c>
      <c r="Q36" s="40" t="str">
        <f t="shared" si="7"/>
        <v>31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31</v>
      </c>
      <c r="D37" s="45" t="str">
        <f t="shared" si="1"/>
        <v>Vlastiti prihodi</v>
      </c>
      <c r="E37" s="50">
        <v>3223</v>
      </c>
      <c r="F37" s="45" t="str">
        <f t="shared" si="2"/>
        <v>Energija</v>
      </c>
      <c r="G37" s="374" t="s">
        <v>176</v>
      </c>
      <c r="H37" s="45" t="str">
        <f t="shared" si="3"/>
        <v>REDOVNA DJELATNOST SVEUČILIŠTA U OSIJEKU (IZ EVIDENCIJSKIH PRIHODA)</v>
      </c>
      <c r="I37" s="45" t="str">
        <f t="shared" si="4"/>
        <v>0942</v>
      </c>
      <c r="J37" s="224">
        <v>80</v>
      </c>
      <c r="K37" s="224">
        <v>80</v>
      </c>
      <c r="L37" s="224">
        <v>80</v>
      </c>
      <c r="M37" s="49"/>
      <c r="N37" s="246" t="str">
        <f>IF(C37="","",'OPĆI DIO'!$C$1)</f>
        <v>2276 SVEUČILIŠTE J. J. STROSSMAYERA U OSIJEKU - PREHRAMBENO TEHNOLOŠKI FAKULTET</v>
      </c>
      <c r="O37" s="40" t="str">
        <f t="shared" si="5"/>
        <v>322</v>
      </c>
      <c r="P37" s="40" t="str">
        <f t="shared" si="6"/>
        <v>32</v>
      </c>
      <c r="Q37" s="40" t="str">
        <f t="shared" si="7"/>
        <v>31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3224</v>
      </c>
      <c r="F38" s="45" t="str">
        <f t="shared" si="2"/>
        <v>Materijal i dijelovi za tekuće i investicijsko održavanje</v>
      </c>
      <c r="G38" s="374" t="s">
        <v>176</v>
      </c>
      <c r="H38" s="45" t="str">
        <f t="shared" si="3"/>
        <v>REDOVNA DJELATNOST SVEUČILIŠTA U OSIJEKU (IZ EVIDENCIJSKIH PRIHODA)</v>
      </c>
      <c r="I38" s="45" t="str">
        <f t="shared" si="4"/>
        <v>0942</v>
      </c>
      <c r="J38" s="224">
        <v>30</v>
      </c>
      <c r="K38" s="224">
        <v>30</v>
      </c>
      <c r="L38" s="224">
        <v>30</v>
      </c>
      <c r="M38" s="49"/>
      <c r="N38" s="246" t="str">
        <f>IF(C38="","",'OPĆI DIO'!$C$1)</f>
        <v>2276 SVEUČILIŠTE J. J. STROSSMAYERA U OSIJEKU - PREHRAMBENO TEHNOLOŠKI FAKULTET</v>
      </c>
      <c r="O38" s="40" t="str">
        <f t="shared" si="5"/>
        <v>322</v>
      </c>
      <c r="P38" s="40" t="str">
        <f t="shared" si="6"/>
        <v>32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31</v>
      </c>
      <c r="D39" s="45" t="str">
        <f t="shared" si="1"/>
        <v>Vlastiti prihodi</v>
      </c>
      <c r="E39" s="327">
        <v>3231</v>
      </c>
      <c r="F39" s="45" t="str">
        <f t="shared" si="2"/>
        <v>Usluge telefona, pošte i prijevoza</v>
      </c>
      <c r="G39" s="374" t="s">
        <v>176</v>
      </c>
      <c r="H39" s="45" t="str">
        <f t="shared" si="3"/>
        <v>REDOVNA DJELATNOST SVEUČILIŠTA U OSIJEKU (IZ EVIDENCIJSKIH PRIHODA)</v>
      </c>
      <c r="I39" s="45" t="str">
        <f t="shared" si="4"/>
        <v>0942</v>
      </c>
      <c r="J39" s="224">
        <v>579</v>
      </c>
      <c r="K39" s="224">
        <v>579</v>
      </c>
      <c r="L39" s="224">
        <v>579</v>
      </c>
      <c r="M39" s="49"/>
      <c r="N39" s="246" t="str">
        <f>IF(C39="","",'OPĆI DIO'!$C$1)</f>
        <v>2276 SVEUČILIŠTE J. J. STROSSMAYERA U OSIJEKU - PREHRAMBENO TEHNOLOŠKI FAKULTET</v>
      </c>
      <c r="O39" s="40" t="str">
        <f t="shared" si="5"/>
        <v>323</v>
      </c>
      <c r="P39" s="40" t="str">
        <f t="shared" si="6"/>
        <v>32</v>
      </c>
      <c r="Q39" s="40" t="str">
        <f t="shared" si="7"/>
        <v>31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31</v>
      </c>
      <c r="D40" s="45" t="str">
        <f t="shared" si="1"/>
        <v>Vlastiti prihodi</v>
      </c>
      <c r="E40" s="50">
        <v>3232</v>
      </c>
      <c r="F40" s="45" t="str">
        <f t="shared" si="2"/>
        <v>Usluge tekućeg i investicijskog održavanja</v>
      </c>
      <c r="G40" s="374" t="s">
        <v>176</v>
      </c>
      <c r="H40" s="45" t="str">
        <f t="shared" si="3"/>
        <v>REDOVNA DJELATNOST SVEUČILIŠTA U OSIJEKU (IZ EVIDENCIJSKIH PRIHODA)</v>
      </c>
      <c r="I40" s="45" t="str">
        <f t="shared" si="4"/>
        <v>0942</v>
      </c>
      <c r="J40" s="224">
        <v>722</v>
      </c>
      <c r="K40" s="224">
        <v>722</v>
      </c>
      <c r="L40" s="224">
        <v>722</v>
      </c>
      <c r="M40" s="49"/>
      <c r="N40" s="246" t="str">
        <f>IF(C40="","",'OPĆI DIO'!$C$1)</f>
        <v>2276 SVEUČILIŠTE J. J. STROSSMAYERA U OSIJEKU - PREHRAMBENO TEHNOLOŠKI FAKULTET</v>
      </c>
      <c r="O40" s="40" t="str">
        <f t="shared" si="5"/>
        <v>323</v>
      </c>
      <c r="P40" s="40" t="str">
        <f t="shared" si="6"/>
        <v>32</v>
      </c>
      <c r="Q40" s="40" t="str">
        <f t="shared" si="7"/>
        <v>31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50">
        <v>3233</v>
      </c>
      <c r="F41" s="45" t="str">
        <f t="shared" si="2"/>
        <v>Usluge promidžbe i informiranja</v>
      </c>
      <c r="G41" s="374" t="s">
        <v>176</v>
      </c>
      <c r="H41" s="45" t="str">
        <f t="shared" si="3"/>
        <v>REDOVNA DJELATNOST SVEUČILIŠTA U OSIJEKU (IZ EVIDENCIJSKIH PRIHODA)</v>
      </c>
      <c r="I41" s="45" t="str">
        <f t="shared" si="4"/>
        <v>0942</v>
      </c>
      <c r="J41" s="224">
        <v>1844</v>
      </c>
      <c r="K41" s="224">
        <v>1844</v>
      </c>
      <c r="L41" s="224">
        <v>1844</v>
      </c>
      <c r="M41" s="49"/>
      <c r="N41" s="246" t="str">
        <f>IF(C41="","",'OPĆI DIO'!$C$1)</f>
        <v>2276 SVEUČILIŠTE J. J. STROSSMAYERA U OSIJEKU - PREHRAMBENO TEHNOLOŠKI FAKULTET</v>
      </c>
      <c r="O41" s="40" t="str">
        <f t="shared" si="5"/>
        <v>323</v>
      </c>
      <c r="P41" s="40" t="str">
        <f t="shared" si="6"/>
        <v>32</v>
      </c>
      <c r="Q41" s="40" t="str">
        <f t="shared" si="7"/>
        <v>31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50">
        <v>3235</v>
      </c>
      <c r="F42" s="45" t="str">
        <f t="shared" si="2"/>
        <v>Zakupnine i najamnine</v>
      </c>
      <c r="G42" s="374" t="s">
        <v>176</v>
      </c>
      <c r="H42" s="45" t="str">
        <f t="shared" si="3"/>
        <v>REDOVNA DJELATNOST SVEUČILIŠTA U OSIJEKU (IZ EVIDENCIJSKIH PRIHODA)</v>
      </c>
      <c r="I42" s="45" t="str">
        <f t="shared" si="4"/>
        <v>0942</v>
      </c>
      <c r="J42" s="224">
        <v>100</v>
      </c>
      <c r="K42" s="224">
        <v>100</v>
      </c>
      <c r="L42" s="224">
        <v>100</v>
      </c>
      <c r="M42" s="49"/>
      <c r="N42" s="246" t="str">
        <f>IF(C42="","",'OPĆI DIO'!$C$1)</f>
        <v>2276 SVEUČILIŠTE J. J. STROSSMAYERA U OSIJEKU - PREHRAMBENO TEHNOLOŠKI FAKULTET</v>
      </c>
      <c r="O42" s="40" t="str">
        <f t="shared" si="5"/>
        <v>323</v>
      </c>
      <c r="P42" s="40" t="str">
        <f t="shared" si="6"/>
        <v>32</v>
      </c>
      <c r="Q42" s="40" t="str">
        <f t="shared" si="7"/>
        <v>31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3237</v>
      </c>
      <c r="F43" s="45" t="str">
        <f t="shared" si="2"/>
        <v>Intelektualne i osobne usluge</v>
      </c>
      <c r="G43" s="374" t="s">
        <v>176</v>
      </c>
      <c r="H43" s="45" t="str">
        <f t="shared" si="3"/>
        <v>REDOVNA DJELATNOST SVEUČILIŠTA U OSIJEKU (IZ EVIDENCIJSKIH PRIHODA)</v>
      </c>
      <c r="I43" s="45" t="str">
        <f t="shared" si="4"/>
        <v>0942</v>
      </c>
      <c r="J43" s="224">
        <v>53543</v>
      </c>
      <c r="K43" s="224">
        <v>53543</v>
      </c>
      <c r="L43" s="224">
        <v>53543</v>
      </c>
      <c r="M43" s="49"/>
      <c r="N43" s="246" t="str">
        <f>IF(C43="","",'OPĆI DIO'!$C$1)</f>
        <v>2276 SVEUČILIŠTE J. J. STROSSMAYERA U OSIJEKU - PREHRAMBENO TEHNOLOŠKI FAKULTET</v>
      </c>
      <c r="O43" s="40" t="str">
        <f t="shared" si="5"/>
        <v>323</v>
      </c>
      <c r="P43" s="40" t="str">
        <f t="shared" si="6"/>
        <v>32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3239</v>
      </c>
      <c r="F44" s="45" t="str">
        <f t="shared" si="2"/>
        <v>Ostale usluge</v>
      </c>
      <c r="G44" s="374" t="s">
        <v>176</v>
      </c>
      <c r="H44" s="45" t="str">
        <f t="shared" si="3"/>
        <v>REDOVNA DJELATNOST SVEUČILIŠTA U OSIJEKU (IZ EVIDENCIJSKIH PRIHODA)</v>
      </c>
      <c r="I44" s="45" t="str">
        <f t="shared" si="4"/>
        <v>0942</v>
      </c>
      <c r="J44" s="224">
        <v>4180</v>
      </c>
      <c r="K44" s="224">
        <v>2680</v>
      </c>
      <c r="L44" s="224">
        <v>2680</v>
      </c>
      <c r="M44" s="49"/>
      <c r="N44" s="246" t="str">
        <f>IF(C44="","",'OPĆI DIO'!$C$1)</f>
        <v>2276 SVEUČILIŠTE J. J. STROSSMAYERA U OSIJEKU - PREHRAMBENO TEHNOLOŠKI FAKULTET</v>
      </c>
      <c r="O44" s="40" t="str">
        <f t="shared" si="5"/>
        <v>323</v>
      </c>
      <c r="P44" s="40" t="str">
        <f t="shared" si="6"/>
        <v>32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3241</v>
      </c>
      <c r="F45" s="45" t="str">
        <f t="shared" si="2"/>
        <v>Naknade troškova osobama izvan radnog odnosa</v>
      </c>
      <c r="G45" s="374" t="s">
        <v>176</v>
      </c>
      <c r="H45" s="45" t="str">
        <f t="shared" si="3"/>
        <v>REDOVNA DJELATNOST SVEUČILIŠTA U OSIJEKU (IZ EVIDENCIJSKIH PRIHODA)</v>
      </c>
      <c r="I45" s="45" t="str">
        <f t="shared" si="4"/>
        <v>0942</v>
      </c>
      <c r="J45" s="224">
        <v>385</v>
      </c>
      <c r="K45" s="224">
        <v>385</v>
      </c>
      <c r="L45" s="224">
        <v>385</v>
      </c>
      <c r="M45" s="49"/>
      <c r="N45" s="246" t="str">
        <f>IF(C45="","",'OPĆI DIO'!$C$1)</f>
        <v>2276 SVEUČILIŠTE J. J. STROSSMAYERA U OSIJEKU - PREHRAMBENO TEHNOLOŠKI FAKULTET</v>
      </c>
      <c r="O45" s="40" t="str">
        <f t="shared" si="5"/>
        <v>324</v>
      </c>
      <c r="P45" s="40" t="str">
        <f t="shared" si="6"/>
        <v>32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3293</v>
      </c>
      <c r="F46" s="45" t="str">
        <f t="shared" si="2"/>
        <v>Reprezentacija</v>
      </c>
      <c r="G46" s="374" t="s">
        <v>176</v>
      </c>
      <c r="H46" s="45" t="str">
        <f t="shared" si="3"/>
        <v>REDOVNA DJELATNOST SVEUČILIŠTA U OSIJEKU (IZ EVIDENCIJSKIH PRIHODA)</v>
      </c>
      <c r="I46" s="45" t="str">
        <f t="shared" si="4"/>
        <v>0942</v>
      </c>
      <c r="J46" s="224">
        <v>8565</v>
      </c>
      <c r="K46" s="224">
        <v>7565</v>
      </c>
      <c r="L46" s="224">
        <v>7565</v>
      </c>
      <c r="M46" s="49"/>
      <c r="N46" s="246" t="str">
        <f>IF(C46="","",'OPĆI DIO'!$C$1)</f>
        <v>2276 SVEUČILIŠTE J. J. STROSSMAYERA U OSIJEKU - PREHRAMBENO TEHNOLOŠKI FAKULTET</v>
      </c>
      <c r="O46" s="40" t="str">
        <f t="shared" si="5"/>
        <v>329</v>
      </c>
      <c r="P46" s="40" t="str">
        <f t="shared" si="6"/>
        <v>32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3294</v>
      </c>
      <c r="F47" s="45" t="str">
        <f t="shared" si="2"/>
        <v>Članarine i norme</v>
      </c>
      <c r="G47" s="374" t="s">
        <v>176</v>
      </c>
      <c r="H47" s="45" t="str">
        <f t="shared" si="3"/>
        <v>REDOVNA DJELATNOST SVEUČILIŠTA U OSIJEKU (IZ EVIDENCIJSKIH PRIHODA)</v>
      </c>
      <c r="I47" s="45" t="str">
        <f t="shared" si="4"/>
        <v>0942</v>
      </c>
      <c r="J47" s="224">
        <v>60</v>
      </c>
      <c r="K47" s="224">
        <v>60</v>
      </c>
      <c r="L47" s="224">
        <v>60</v>
      </c>
      <c r="M47" s="49"/>
      <c r="N47" s="246" t="str">
        <f>IF(C47="","",'OPĆI DIO'!$C$1)</f>
        <v>2276 SVEUČILIŠTE J. J. STROSSMAYERA U OSIJEKU - PREHRAMBENO TEHNOLOŠKI FAKULTET</v>
      </c>
      <c r="O47" s="40" t="str">
        <f t="shared" si="5"/>
        <v>329</v>
      </c>
      <c r="P47" s="40" t="str">
        <f t="shared" si="6"/>
        <v>32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3299</v>
      </c>
      <c r="F48" s="45" t="str">
        <f t="shared" si="2"/>
        <v>Ostali nespomenuti rashodi poslovanja</v>
      </c>
      <c r="G48" s="374" t="s">
        <v>176</v>
      </c>
      <c r="H48" s="45" t="str">
        <f t="shared" si="3"/>
        <v>REDOVNA DJELATNOST SVEUČILIŠTA U OSIJEKU (IZ EVIDENCIJSKIH PRIHODA)</v>
      </c>
      <c r="I48" s="45" t="str">
        <f t="shared" si="4"/>
        <v>0942</v>
      </c>
      <c r="J48" s="224">
        <v>1300</v>
      </c>
      <c r="K48" s="224">
        <v>1300</v>
      </c>
      <c r="L48" s="224">
        <v>1300</v>
      </c>
      <c r="M48" s="49"/>
      <c r="N48" s="246" t="str">
        <f>IF(C48="","",'OPĆI DIO'!$C$1)</f>
        <v>2276 SVEUČILIŠTE J. J. STROSSMAYERA U OSIJEKU - PREHRAMBENO TEHNOLOŠKI FAKULTET</v>
      </c>
      <c r="O48" s="40" t="str">
        <f t="shared" si="5"/>
        <v>329</v>
      </c>
      <c r="P48" s="40" t="str">
        <f t="shared" si="6"/>
        <v>32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3431</v>
      </c>
      <c r="F49" s="45" t="str">
        <f t="shared" si="2"/>
        <v>Bankarske usluge i usluge platnog prometa</v>
      </c>
      <c r="G49" s="374" t="s">
        <v>176</v>
      </c>
      <c r="H49" s="45" t="str">
        <f t="shared" si="3"/>
        <v>REDOVNA DJELATNOST SVEUČILIŠTA U OSIJEKU (IZ EVIDENCIJSKIH PRIHODA)</v>
      </c>
      <c r="I49" s="45" t="str">
        <f t="shared" si="4"/>
        <v>0942</v>
      </c>
      <c r="J49" s="224">
        <v>4230</v>
      </c>
      <c r="K49" s="224">
        <v>4230</v>
      </c>
      <c r="L49" s="224">
        <v>4230</v>
      </c>
      <c r="M49" s="49"/>
      <c r="N49" s="246" t="str">
        <f>IF(C49="","",'OPĆI DIO'!$C$1)</f>
        <v>2276 SVEUČILIŠTE J. J. STROSSMAYERA U OSIJEKU - PREHRAMBENO TEHNOLOŠKI FAKULTET</v>
      </c>
      <c r="O49" s="40" t="str">
        <f t="shared" si="5"/>
        <v>343</v>
      </c>
      <c r="P49" s="40" t="str">
        <f t="shared" si="6"/>
        <v>34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3432</v>
      </c>
      <c r="F50" s="45" t="str">
        <f t="shared" si="2"/>
        <v>Negativne tečajne razlike i razlike zbog primjene valutne kl</v>
      </c>
      <c r="G50" s="374" t="s">
        <v>176</v>
      </c>
      <c r="H50" s="45" t="str">
        <f t="shared" si="3"/>
        <v>REDOVNA DJELATNOST SVEUČILIŠTA U OSIJEKU (IZ EVIDENCIJSKIH PRIHODA)</v>
      </c>
      <c r="I50" s="45" t="str">
        <f t="shared" si="4"/>
        <v>0942</v>
      </c>
      <c r="J50" s="224">
        <v>50</v>
      </c>
      <c r="K50" s="224">
        <v>50</v>
      </c>
      <c r="L50" s="224">
        <v>50</v>
      </c>
      <c r="M50" s="49"/>
      <c r="N50" s="246" t="str">
        <f>IF(C50="","",'OPĆI DIO'!$C$1)</f>
        <v>2276 SVEUČILIŠTE J. J. STROSSMAYERA U OSIJEKU - PREHRAMBENO TEHNOLOŠKI FAKULTET</v>
      </c>
      <c r="O50" s="40" t="str">
        <f t="shared" si="5"/>
        <v>343</v>
      </c>
      <c r="P50" s="40" t="str">
        <f t="shared" si="6"/>
        <v>34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4221</v>
      </c>
      <c r="F51" s="45" t="str">
        <f t="shared" si="2"/>
        <v>Uredska oprema i namještaj</v>
      </c>
      <c r="G51" s="374" t="s">
        <v>176</v>
      </c>
      <c r="H51" s="45" t="str">
        <f t="shared" si="3"/>
        <v>REDOVNA DJELATNOST SVEUČILIŠTA U OSIJEKU (IZ EVIDENCIJSKIH PRIHODA)</v>
      </c>
      <c r="I51" s="45" t="str">
        <f t="shared" si="4"/>
        <v>0942</v>
      </c>
      <c r="J51" s="224">
        <v>3775</v>
      </c>
      <c r="K51" s="224">
        <v>3775</v>
      </c>
      <c r="L51" s="224">
        <v>3775</v>
      </c>
      <c r="M51" s="49"/>
      <c r="N51" s="246" t="str">
        <f>IF(C51="","",'OPĆI DIO'!$C$1)</f>
        <v>2276 SVEUČILIŠTE J. J. STROSSMAYERA U OSIJEKU - PREHRAMBENO TEHNOLOŠKI FAKULTET</v>
      </c>
      <c r="O51" s="40" t="str">
        <f t="shared" si="5"/>
        <v>422</v>
      </c>
      <c r="P51" s="40" t="str">
        <f t="shared" si="6"/>
        <v>42</v>
      </c>
      <c r="Q51" s="40" t="str">
        <f t="shared" si="7"/>
        <v>31</v>
      </c>
      <c r="R51" s="40" t="str">
        <f t="shared" si="8"/>
        <v>94</v>
      </c>
      <c r="S51" s="40" t="str">
        <f t="shared" si="9"/>
        <v>4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4222</v>
      </c>
      <c r="F52" s="45" t="str">
        <f t="shared" si="2"/>
        <v>Komunikacijska oprema</v>
      </c>
      <c r="G52" s="374" t="s">
        <v>176</v>
      </c>
      <c r="H52" s="45" t="str">
        <f t="shared" si="3"/>
        <v>REDOVNA DJELATNOST SVEUČILIŠTA U OSIJEKU (IZ EVIDENCIJSKIH PRIHODA)</v>
      </c>
      <c r="I52" s="45" t="str">
        <f t="shared" si="4"/>
        <v>0942</v>
      </c>
      <c r="J52" s="224">
        <v>1567</v>
      </c>
      <c r="K52" s="224">
        <v>1567</v>
      </c>
      <c r="L52" s="224">
        <v>1567</v>
      </c>
      <c r="M52" s="49"/>
      <c r="N52" s="246" t="str">
        <f>IF(C52="","",'OPĆI DIO'!$C$1)</f>
        <v>2276 SVEUČILIŠTE J. J. STROSSMAYERA U OSIJEKU - PREHRAMBENO TEHNOLOŠKI FAKULTET</v>
      </c>
      <c r="O52" s="40" t="str">
        <f t="shared" si="5"/>
        <v>422</v>
      </c>
      <c r="P52" s="40" t="str">
        <f t="shared" si="6"/>
        <v>42</v>
      </c>
      <c r="Q52" s="40" t="str">
        <f t="shared" si="7"/>
        <v>31</v>
      </c>
      <c r="R52" s="40" t="str">
        <f t="shared" si="8"/>
        <v>94</v>
      </c>
      <c r="S52" s="40" t="str">
        <f t="shared" si="9"/>
        <v>4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31</v>
      </c>
      <c r="D53" s="45" t="str">
        <f t="shared" si="1"/>
        <v>Vlastiti prihodi</v>
      </c>
      <c r="E53" s="50">
        <v>4223</v>
      </c>
      <c r="F53" s="45" t="str">
        <f t="shared" si="2"/>
        <v>Oprema za održavanje i zaštitu</v>
      </c>
      <c r="G53" s="374" t="s">
        <v>176</v>
      </c>
      <c r="H53" s="45" t="str">
        <f t="shared" si="3"/>
        <v>REDOVNA DJELATNOST SVEUČILIŠTA U OSIJEKU (IZ EVIDENCIJSKIH PRIHODA)</v>
      </c>
      <c r="I53" s="45" t="str">
        <f t="shared" si="4"/>
        <v>0942</v>
      </c>
      <c r="J53" s="224">
        <v>1400</v>
      </c>
      <c r="K53" s="224">
        <v>1400</v>
      </c>
      <c r="L53" s="224">
        <v>1400</v>
      </c>
      <c r="M53" s="49"/>
      <c r="N53" s="246" t="str">
        <f>IF(C53="","",'OPĆI DIO'!$C$1)</f>
        <v>2276 SVEUČILIŠTE J. J. STROSSMAYERA U OSIJEKU - PREHRAMBENO TEHNOLOŠKI FAKULTET</v>
      </c>
      <c r="O53" s="40" t="str">
        <f t="shared" si="5"/>
        <v>422</v>
      </c>
      <c r="P53" s="40" t="str">
        <f t="shared" si="6"/>
        <v>42</v>
      </c>
      <c r="Q53" s="40" t="str">
        <f t="shared" si="7"/>
        <v>31</v>
      </c>
      <c r="R53" s="40" t="str">
        <f t="shared" si="8"/>
        <v>94</v>
      </c>
      <c r="S53" s="40" t="str">
        <f t="shared" si="9"/>
        <v>4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31</v>
      </c>
      <c r="D54" s="45" t="str">
        <f t="shared" si="1"/>
        <v>Vlastiti prihodi</v>
      </c>
      <c r="E54" s="50">
        <v>4225</v>
      </c>
      <c r="F54" s="45" t="str">
        <f t="shared" si="2"/>
        <v>Instrumenti, uređaji i strojevi</v>
      </c>
      <c r="G54" s="374" t="s">
        <v>176</v>
      </c>
      <c r="H54" s="45" t="str">
        <f t="shared" si="3"/>
        <v>REDOVNA DJELATNOST SVEUČILIŠTA U OSIJEKU (IZ EVIDENCIJSKIH PRIHODA)</v>
      </c>
      <c r="I54" s="45" t="str">
        <f t="shared" si="4"/>
        <v>0942</v>
      </c>
      <c r="J54" s="224">
        <v>1760</v>
      </c>
      <c r="K54" s="224">
        <v>1760</v>
      </c>
      <c r="L54" s="224">
        <v>1760</v>
      </c>
      <c r="M54" s="49"/>
      <c r="N54" s="246" t="str">
        <f>IF(C54="","",'OPĆI DIO'!$C$1)</f>
        <v>2276 SVEUČILIŠTE J. J. STROSSMAYERA U OSIJEKU - PREHRAMBENO TEHNOLOŠKI FAKULTET</v>
      </c>
      <c r="O54" s="40" t="str">
        <f t="shared" si="5"/>
        <v>422</v>
      </c>
      <c r="P54" s="40" t="str">
        <f t="shared" si="6"/>
        <v>42</v>
      </c>
      <c r="Q54" s="40" t="str">
        <f t="shared" si="7"/>
        <v>31</v>
      </c>
      <c r="R54" s="40" t="str">
        <f t="shared" si="8"/>
        <v>94</v>
      </c>
      <c r="S54" s="40" t="str">
        <f t="shared" si="9"/>
        <v>4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4227</v>
      </c>
      <c r="F55" s="45" t="str">
        <f t="shared" si="2"/>
        <v>Uređaji, strojevi i oprema za ostale namjene</v>
      </c>
      <c r="G55" s="374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224">
        <v>5300</v>
      </c>
      <c r="K55" s="224">
        <v>5300</v>
      </c>
      <c r="L55" s="224">
        <v>5300</v>
      </c>
      <c r="M55" s="49"/>
      <c r="N55" s="246" t="str">
        <f>IF(C55="","",'OPĆI DIO'!$C$1)</f>
        <v>2276 SVEUČILIŠTE J. J. STROSSMAYERA U OSIJEKU - PREHRAMBENO TEHNOLOŠKI FAKULTET</v>
      </c>
      <c r="O55" s="40" t="str">
        <f t="shared" si="5"/>
        <v>422</v>
      </c>
      <c r="P55" s="40" t="str">
        <f t="shared" si="6"/>
        <v>42</v>
      </c>
      <c r="Q55" s="40" t="str">
        <f t="shared" si="7"/>
        <v>31</v>
      </c>
      <c r="R55" s="40" t="str">
        <f t="shared" si="8"/>
        <v>94</v>
      </c>
      <c r="S55" s="40" t="str">
        <f t="shared" si="9"/>
        <v>4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3211</v>
      </c>
      <c r="F56" s="45" t="str">
        <f t="shared" si="2"/>
        <v>Službena putovanja</v>
      </c>
      <c r="G56" s="374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224">
        <v>47020</v>
      </c>
      <c r="K56" s="224">
        <v>27020</v>
      </c>
      <c r="L56" s="224">
        <v>27020</v>
      </c>
      <c r="M56" s="49"/>
      <c r="N56" s="246" t="str">
        <f>IF(C56="","",'OPĆI DIO'!$C$1)</f>
        <v>2276 SVEUČILIŠTE J. J. STROSSMAYERA U OSIJEKU - PREHRAMBENO TEHNOLOŠKI FAKULTET</v>
      </c>
      <c r="O56" s="40" t="str">
        <f t="shared" si="5"/>
        <v>321</v>
      </c>
      <c r="P56" s="40" t="str">
        <f t="shared" si="6"/>
        <v>32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3213</v>
      </c>
      <c r="F57" s="45" t="str">
        <f t="shared" si="2"/>
        <v>Stručno usavršavanje zaposlenika</v>
      </c>
      <c r="G57" s="374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224">
        <v>3095</v>
      </c>
      <c r="K57" s="224">
        <v>3095</v>
      </c>
      <c r="L57" s="224">
        <v>3095</v>
      </c>
      <c r="M57" s="49"/>
      <c r="N57" s="246" t="str">
        <f>IF(C57="","",'OPĆI DIO'!$C$1)</f>
        <v>2276 SVEUČILIŠTE J. J. STROSSMAYERA U OSIJEKU - PREHRAMBENO TEHNOLOŠKI FAKULTET</v>
      </c>
      <c r="O57" s="40" t="str">
        <f t="shared" si="5"/>
        <v>321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3221</v>
      </c>
      <c r="F58" s="45" t="str">
        <f t="shared" si="2"/>
        <v>Uredski materijal i ostali materijalni rashodi</v>
      </c>
      <c r="G58" s="374" t="s">
        <v>176</v>
      </c>
      <c r="H58" s="45" t="str">
        <f t="shared" si="3"/>
        <v>REDOVNA DJELATNOST SVEUČILIŠTA U OSIJEKU (IZ EVIDENCIJSKIH PRIHODA)</v>
      </c>
      <c r="I58" s="45" t="str">
        <f t="shared" si="4"/>
        <v>0942</v>
      </c>
      <c r="J58" s="224">
        <v>17325</v>
      </c>
      <c r="K58" s="224">
        <v>17325</v>
      </c>
      <c r="L58" s="224">
        <v>17325</v>
      </c>
      <c r="M58" s="49"/>
      <c r="N58" s="246" t="str">
        <f>IF(C58="","",'OPĆI DIO'!$C$1)</f>
        <v>2276 SVEUČILIŠTE J. J. STROSSMAYERA U OSIJEKU - PREHRAMBENO TEHNOLOŠKI FAKULTET</v>
      </c>
      <c r="O58" s="40" t="str">
        <f t="shared" si="5"/>
        <v>322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3222</v>
      </c>
      <c r="F59" s="45" t="str">
        <f t="shared" si="2"/>
        <v>Materijal i sirovine</v>
      </c>
      <c r="G59" s="374" t="s">
        <v>176</v>
      </c>
      <c r="H59" s="45" t="str">
        <f t="shared" si="3"/>
        <v>REDOVNA DJELATNOST SVEUČILIŠTA U OSIJEKU (IZ EVIDENCIJSKIH PRIHODA)</v>
      </c>
      <c r="I59" s="45" t="str">
        <f t="shared" si="4"/>
        <v>0942</v>
      </c>
      <c r="J59" s="224">
        <v>39500</v>
      </c>
      <c r="K59" s="224">
        <v>19500</v>
      </c>
      <c r="L59" s="224">
        <v>19500</v>
      </c>
      <c r="M59" s="49"/>
      <c r="N59" s="246" t="str">
        <f>IF(C59="","",'OPĆI DIO'!$C$1)</f>
        <v>2276 SVEUČILIŠTE J. J. STROSSMAYERA U OSIJEKU - PREHRAMBENO TEHNOLOŠKI FAKULTET</v>
      </c>
      <c r="O59" s="40" t="str">
        <f t="shared" si="5"/>
        <v>322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3224</v>
      </c>
      <c r="F60" s="45" t="str">
        <f t="shared" si="2"/>
        <v>Materijal i dijelovi za tekuće i investicijsko održavanje</v>
      </c>
      <c r="G60" s="374" t="s">
        <v>176</v>
      </c>
      <c r="H60" s="45" t="str">
        <f t="shared" si="3"/>
        <v>REDOVNA DJELATNOST SVEUČILIŠTA U OSIJEKU (IZ EVIDENCIJSKIH PRIHODA)</v>
      </c>
      <c r="I60" s="45" t="str">
        <f t="shared" si="4"/>
        <v>0942</v>
      </c>
      <c r="J60" s="224">
        <v>8450</v>
      </c>
      <c r="K60" s="224">
        <v>6450</v>
      </c>
      <c r="L60" s="224">
        <v>6450</v>
      </c>
      <c r="M60" s="49"/>
      <c r="N60" s="246" t="str">
        <f>IF(C60="","",'OPĆI DIO'!$C$1)</f>
        <v>2276 SVEUČILIŠTE J. J. STROSSMAYERA U OSIJEKU - PREHRAMBENO TEHNOLOŠKI FAKULTET</v>
      </c>
      <c r="O60" s="40" t="str">
        <f t="shared" si="5"/>
        <v>322</v>
      </c>
      <c r="P60" s="40" t="str">
        <f t="shared" si="6"/>
        <v>32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3225</v>
      </c>
      <c r="F61" s="45" t="str">
        <f t="shared" si="2"/>
        <v>Sitni inventar i auto gume</v>
      </c>
      <c r="G61" s="374" t="s">
        <v>176</v>
      </c>
      <c r="H61" s="45" t="str">
        <f t="shared" si="3"/>
        <v>REDOVNA DJELATNOST SVEUČILIŠTA U OSIJEKU (IZ EVIDENCIJSKIH PRIHODA)</v>
      </c>
      <c r="I61" s="45" t="str">
        <f t="shared" si="4"/>
        <v>0942</v>
      </c>
      <c r="J61" s="224">
        <v>2810</v>
      </c>
      <c r="K61" s="224">
        <v>2810</v>
      </c>
      <c r="L61" s="224">
        <v>2810</v>
      </c>
      <c r="M61" s="49"/>
      <c r="N61" s="246" t="str">
        <f>IF(C61="","",'OPĆI DIO'!$C$1)</f>
        <v>2276 SVEUČILIŠTE J. J. STROSSMAYERA U OSIJEKU - PREHRAMBENO TEHNOLOŠKI FAKULTET</v>
      </c>
      <c r="O61" s="40" t="str">
        <f t="shared" si="5"/>
        <v>322</v>
      </c>
      <c r="P61" s="40" t="str">
        <f t="shared" si="6"/>
        <v>32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3227</v>
      </c>
      <c r="F62" s="45" t="str">
        <f t="shared" si="2"/>
        <v>Službena, radna i zaštitna odjeća i obuća</v>
      </c>
      <c r="G62" s="374" t="s">
        <v>176</v>
      </c>
      <c r="H62" s="45" t="str">
        <f t="shared" si="3"/>
        <v>REDOVNA DJELATNOST SVEUČILIŠTA U OSIJEKU (IZ EVIDENCIJSKIH PRIHODA)</v>
      </c>
      <c r="I62" s="45" t="str">
        <f t="shared" si="4"/>
        <v>0942</v>
      </c>
      <c r="J62" s="224">
        <v>1439</v>
      </c>
      <c r="K62" s="224">
        <v>1439</v>
      </c>
      <c r="L62" s="224">
        <v>1439</v>
      </c>
      <c r="M62" s="49"/>
      <c r="N62" s="246" t="str">
        <f>IF(C62="","",'OPĆI DIO'!$C$1)</f>
        <v>2276 SVEUČILIŠTE J. J. STROSSMAYERA U OSIJEKU - PREHRAMBENO TEHNOLOŠKI FAKULTET</v>
      </c>
      <c r="O62" s="40" t="str">
        <f t="shared" si="5"/>
        <v>322</v>
      </c>
      <c r="P62" s="40" t="str">
        <f t="shared" si="6"/>
        <v>32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3231</v>
      </c>
      <c r="F63" s="45" t="str">
        <f t="shared" si="2"/>
        <v>Usluge telefona, pošte i prijevoza</v>
      </c>
      <c r="G63" s="374" t="s">
        <v>176</v>
      </c>
      <c r="H63" s="45" t="str">
        <f t="shared" si="3"/>
        <v>REDOVNA DJELATNOST SVEUČILIŠTA U OSIJEKU (IZ EVIDENCIJSKIH PRIHODA)</v>
      </c>
      <c r="I63" s="45" t="str">
        <f t="shared" si="4"/>
        <v>0942</v>
      </c>
      <c r="J63" s="224">
        <v>4371</v>
      </c>
      <c r="K63" s="224">
        <v>2371</v>
      </c>
      <c r="L63" s="224">
        <v>2371</v>
      </c>
      <c r="M63" s="49"/>
      <c r="N63" s="246" t="str">
        <f>IF(C63="","",'OPĆI DIO'!$C$1)</f>
        <v>2276 SVEUČILIŠTE J. J. STROSSMAYERA U OSIJEKU - PREHRAMBENO TEHNOLOŠKI FAKULTET</v>
      </c>
      <c r="O63" s="40" t="str">
        <f t="shared" si="5"/>
        <v>323</v>
      </c>
      <c r="P63" s="40" t="str">
        <f t="shared" si="6"/>
        <v>32</v>
      </c>
      <c r="Q63" s="40" t="str">
        <f t="shared" si="7"/>
        <v>43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3232</v>
      </c>
      <c r="F64" s="45" t="str">
        <f t="shared" si="2"/>
        <v>Usluge tekućeg i investicijskog održavanja</v>
      </c>
      <c r="G64" s="374" t="s">
        <v>176</v>
      </c>
      <c r="H64" s="45" t="str">
        <f t="shared" si="3"/>
        <v>REDOVNA DJELATNOST SVEUČILIŠTA U OSIJEKU (IZ EVIDENCIJSKIH PRIHODA)</v>
      </c>
      <c r="I64" s="45" t="str">
        <f t="shared" si="4"/>
        <v>0942</v>
      </c>
      <c r="J64" s="224">
        <v>26235</v>
      </c>
      <c r="K64" s="224">
        <v>41235</v>
      </c>
      <c r="L64" s="224">
        <v>41235</v>
      </c>
      <c r="M64" s="49"/>
      <c r="N64" s="246" t="str">
        <f>IF(C64="","",'OPĆI DIO'!$C$1)</f>
        <v>2276 SVEUČILIŠTE J. J. STROSSMAYERA U OSIJEKU - PREHRAMBENO TEHNOLOŠKI FAKULTET</v>
      </c>
      <c r="O64" s="40" t="str">
        <f t="shared" si="5"/>
        <v>323</v>
      </c>
      <c r="P64" s="40" t="str">
        <f t="shared" si="6"/>
        <v>32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3233</v>
      </c>
      <c r="F65" s="45" t="str">
        <f t="shared" si="2"/>
        <v>Usluge promidžbe i informiranja</v>
      </c>
      <c r="G65" s="374" t="s">
        <v>176</v>
      </c>
      <c r="H65" s="45" t="str">
        <f t="shared" si="3"/>
        <v>REDOVNA DJELATNOST SVEUČILIŠTA U OSIJEKU (IZ EVIDENCIJSKIH PRIHODA)</v>
      </c>
      <c r="I65" s="45" t="str">
        <f t="shared" si="4"/>
        <v>0942</v>
      </c>
      <c r="J65" s="224">
        <v>8904</v>
      </c>
      <c r="K65" s="224">
        <v>16904</v>
      </c>
      <c r="L65" s="224">
        <v>16904</v>
      </c>
      <c r="M65" s="49"/>
      <c r="N65" s="246" t="str">
        <f>IF(C65="","",'OPĆI DIO'!$C$1)</f>
        <v>2276 SVEUČILIŠTE J. J. STROSSMAYERA U OSIJEKU - PREHRAMBENO TEHNOLOŠKI FAKULTET</v>
      </c>
      <c r="O65" s="40" t="str">
        <f t="shared" si="5"/>
        <v>323</v>
      </c>
      <c r="P65" s="40" t="str">
        <f t="shared" si="6"/>
        <v>32</v>
      </c>
      <c r="Q65" s="40" t="str">
        <f t="shared" si="7"/>
        <v>43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3234</v>
      </c>
      <c r="F66" s="45" t="str">
        <f t="shared" si="2"/>
        <v>Komunalne usluge</v>
      </c>
      <c r="G66" s="374" t="s">
        <v>176</v>
      </c>
      <c r="H66" s="45" t="str">
        <f t="shared" si="3"/>
        <v>REDOVNA DJELATNOST SVEUČILIŠTA U OSIJEKU (IZ EVIDENCIJSKIH PRIHODA)</v>
      </c>
      <c r="I66" s="45" t="str">
        <f t="shared" si="4"/>
        <v>0942</v>
      </c>
      <c r="J66" s="224">
        <v>15</v>
      </c>
      <c r="K66" s="224">
        <v>15</v>
      </c>
      <c r="L66" s="224">
        <v>15</v>
      </c>
      <c r="M66" s="49"/>
      <c r="N66" s="246" t="str">
        <f>IF(C66="","",'OPĆI DIO'!$C$1)</f>
        <v>2276 SVEUČILIŠTE J. J. STROSSMAYERA U OSIJEKU - PREHRAMBENO TEHNOLOŠKI FAKULTET</v>
      </c>
      <c r="O66" s="40" t="str">
        <f t="shared" si="5"/>
        <v>323</v>
      </c>
      <c r="P66" s="40" t="str">
        <f t="shared" si="6"/>
        <v>32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3235</v>
      </c>
      <c r="F67" s="45" t="str">
        <f t="shared" si="2"/>
        <v>Zakupnine i najamnine</v>
      </c>
      <c r="G67" s="374" t="s">
        <v>176</v>
      </c>
      <c r="H67" s="45" t="str">
        <f t="shared" si="3"/>
        <v>REDOVNA DJELATNOST SVEUČILIŠTA U OSIJEKU (IZ EVIDENCIJSKIH PRIHODA)</v>
      </c>
      <c r="I67" s="45" t="str">
        <f t="shared" si="4"/>
        <v>0942</v>
      </c>
      <c r="J67" s="224">
        <v>4488</v>
      </c>
      <c r="K67" s="224">
        <v>4488</v>
      </c>
      <c r="L67" s="224">
        <v>4488</v>
      </c>
      <c r="M67" s="49"/>
      <c r="N67" s="246" t="str">
        <f>IF(C67="","",'OPĆI DIO'!$C$1)</f>
        <v>2276 SVEUČILIŠTE J. J. STROSSMAYERA U OSIJEKU - PREHRAMBENO TEHNOLOŠKI FAKULTET</v>
      </c>
      <c r="O67" s="40" t="str">
        <f t="shared" si="5"/>
        <v>323</v>
      </c>
      <c r="P67" s="40" t="str">
        <f t="shared" si="6"/>
        <v>32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3236</v>
      </c>
      <c r="F68" s="45" t="str">
        <f t="shared" ref="F68:F131" si="15">IFERROR(VLOOKUP(E68,$W$5:$Y$129,2,FALSE),"")</f>
        <v>Zdravstvene i veterinarske usluge</v>
      </c>
      <c r="G68" s="374" t="s">
        <v>176</v>
      </c>
      <c r="H68" s="45" t="str">
        <f t="shared" ref="H68:H131" si="16">IFERROR(VLOOKUP(G68,$AC$6:$AD$344,2,FALSE),"")</f>
        <v>REDOVNA DJELATNOST SVEUČILIŠTA U OSIJEKU (IZ EVIDENCIJSKIH PRIHODA)</v>
      </c>
      <c r="I68" s="45" t="str">
        <f t="shared" ref="I68:I131" si="17">IFERROR(VLOOKUP(G68,$AC$6:$AG$344,3,FALSE),"")</f>
        <v>0942</v>
      </c>
      <c r="J68" s="224">
        <v>138</v>
      </c>
      <c r="K68" s="224">
        <v>138</v>
      </c>
      <c r="L68" s="224">
        <v>138</v>
      </c>
      <c r="M68" s="49"/>
      <c r="N68" s="246" t="str">
        <f>IF(C68="","",'OPĆI DIO'!$C$1)</f>
        <v>2276 SVEUČILIŠTE J. J. STROSSMAYERA U OSIJEKU - PREHRAMBENO TEHNOLOŠKI FAKULTET</v>
      </c>
      <c r="O68" s="40" t="str">
        <f t="shared" ref="O68:O131" si="18">LEFT(E68,3)</f>
        <v>323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3237</v>
      </c>
      <c r="F69" s="45" t="str">
        <f t="shared" si="15"/>
        <v>Intelektualne i osobne usluge</v>
      </c>
      <c r="G69" s="374" t="s">
        <v>176</v>
      </c>
      <c r="H69" s="45" t="str">
        <f t="shared" si="16"/>
        <v>REDOVNA DJELATNOST SVEUČILIŠTA U OSIJEKU (IZ EVIDENCIJSKIH PRIHODA)</v>
      </c>
      <c r="I69" s="45" t="str">
        <f t="shared" si="17"/>
        <v>0942</v>
      </c>
      <c r="J69" s="224">
        <v>40686</v>
      </c>
      <c r="K69" s="224">
        <v>40686</v>
      </c>
      <c r="L69" s="224">
        <v>40686</v>
      </c>
      <c r="M69" s="49"/>
      <c r="N69" s="246" t="str">
        <f>IF(C69="","",'OPĆI DIO'!$C$1)</f>
        <v>2276 SVEUČILIŠTE J. J. STROSSMAYERA U OSIJEKU - PREHRAMBENO TEHNOLOŠKI FAKULTET</v>
      </c>
      <c r="O69" s="40" t="str">
        <f t="shared" si="18"/>
        <v>323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3238</v>
      </c>
      <c r="F70" s="45" t="str">
        <f t="shared" si="15"/>
        <v>Računalne usluge</v>
      </c>
      <c r="G70" s="374" t="s">
        <v>176</v>
      </c>
      <c r="H70" s="45" t="str">
        <f t="shared" si="16"/>
        <v>REDOVNA DJELATNOST SVEUČILIŠTA U OSIJEKU (IZ EVIDENCIJSKIH PRIHODA)</v>
      </c>
      <c r="I70" s="45" t="str">
        <f t="shared" si="17"/>
        <v>0942</v>
      </c>
      <c r="J70" s="224">
        <v>8162</v>
      </c>
      <c r="K70" s="224">
        <v>7162</v>
      </c>
      <c r="L70" s="224">
        <v>7162</v>
      </c>
      <c r="M70" s="49"/>
      <c r="N70" s="246" t="str">
        <f>IF(C70="","",'OPĆI DIO'!$C$1)</f>
        <v>2276 SVEUČILIŠTE J. J. STROSSMAYERA U OSIJEKU - PREHRAMBENO TEHNOLOŠKI FAKULTET</v>
      </c>
      <c r="O70" s="40" t="str">
        <f t="shared" si="18"/>
        <v>323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3239</v>
      </c>
      <c r="F71" s="45" t="str">
        <f t="shared" si="15"/>
        <v>Ostale usluge</v>
      </c>
      <c r="G71" s="374" t="s">
        <v>176</v>
      </c>
      <c r="H71" s="45" t="str">
        <f t="shared" si="16"/>
        <v>REDOVNA DJELATNOST SVEUČILIŠTA U OSIJEKU (IZ EVIDENCIJSKIH PRIHODA)</v>
      </c>
      <c r="I71" s="45" t="str">
        <f t="shared" si="17"/>
        <v>0942</v>
      </c>
      <c r="J71" s="224">
        <v>13813</v>
      </c>
      <c r="K71" s="224">
        <v>13813</v>
      </c>
      <c r="L71" s="224">
        <v>13813</v>
      </c>
      <c r="M71" s="49"/>
      <c r="N71" s="246" t="str">
        <f>IF(C71="","",'OPĆI DIO'!$C$1)</f>
        <v>2276 SVEUČILIŠTE J. J. STROSSMAYERA U OSIJEKU - PREHRAMBENO TEHNOLOŠKI FAKULTET</v>
      </c>
      <c r="O71" s="40" t="str">
        <f t="shared" si="18"/>
        <v>323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3241</v>
      </c>
      <c r="F72" s="45" t="str">
        <f t="shared" si="15"/>
        <v>Naknade troškova osobama izvan radnog odnosa</v>
      </c>
      <c r="G72" s="374" t="s">
        <v>176</v>
      </c>
      <c r="H72" s="45" t="str">
        <f t="shared" si="16"/>
        <v>REDOVNA DJELATNOST SVEUČILIŠTA U OSIJEKU (IZ EVIDENCIJSKIH PRIHODA)</v>
      </c>
      <c r="I72" s="45" t="str">
        <f t="shared" si="17"/>
        <v>0942</v>
      </c>
      <c r="J72" s="224">
        <v>12670</v>
      </c>
      <c r="K72" s="224">
        <v>12670</v>
      </c>
      <c r="L72" s="224">
        <v>12670</v>
      </c>
      <c r="M72" s="49"/>
      <c r="N72" s="246" t="str">
        <f>IF(C72="","",'OPĆI DIO'!$C$1)</f>
        <v>2276 SVEUČILIŠTE J. J. STROSSMAYERA U OSIJEKU - PREHRAMBENO TEHNOLOŠKI FAKULTET</v>
      </c>
      <c r="O72" s="40" t="str">
        <f t="shared" si="18"/>
        <v>324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3293</v>
      </c>
      <c r="F73" s="45" t="str">
        <f t="shared" si="15"/>
        <v>Reprezentacija</v>
      </c>
      <c r="G73" s="374" t="s">
        <v>176</v>
      </c>
      <c r="H73" s="45" t="str">
        <f t="shared" si="16"/>
        <v>REDOVNA DJELATNOST SVEUČILIŠTA U OSIJEKU (IZ EVIDENCIJSKIH PRIHODA)</v>
      </c>
      <c r="I73" s="45" t="str">
        <f t="shared" si="17"/>
        <v>0942</v>
      </c>
      <c r="J73" s="224">
        <v>10448</v>
      </c>
      <c r="K73" s="224">
        <v>9448</v>
      </c>
      <c r="L73" s="224">
        <v>9448</v>
      </c>
      <c r="M73" s="49"/>
      <c r="N73" s="246" t="str">
        <f>IF(C73="","",'OPĆI DIO'!$C$1)</f>
        <v>2276 SVEUČILIŠTE J. J. STROSSMAYERA U OSIJEKU - PREHRAMBENO TEHNOLOŠKI FAKULTET</v>
      </c>
      <c r="O73" s="40" t="str">
        <f t="shared" si="18"/>
        <v>329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3294</v>
      </c>
      <c r="F74" s="45" t="str">
        <f t="shared" si="15"/>
        <v>Članarine i norme</v>
      </c>
      <c r="G74" s="374" t="s">
        <v>176</v>
      </c>
      <c r="H74" s="45" t="str">
        <f t="shared" si="16"/>
        <v>REDOVNA DJELATNOST SVEUČILIŠTA U OSIJEKU (IZ EVIDENCIJSKIH PRIHODA)</v>
      </c>
      <c r="I74" s="45" t="str">
        <f t="shared" si="17"/>
        <v>0942</v>
      </c>
      <c r="J74" s="224">
        <v>2495</v>
      </c>
      <c r="K74" s="224">
        <v>2495</v>
      </c>
      <c r="L74" s="224">
        <v>2495</v>
      </c>
      <c r="M74" s="49"/>
      <c r="N74" s="246" t="str">
        <f>IF(C74="","",'OPĆI DIO'!$C$1)</f>
        <v>2276 SVEUČILIŠTE J. J. STROSSMAYERA U OSIJEKU - PREHRAMBENO TEHNOLOŠKI FAKULTET</v>
      </c>
      <c r="O74" s="40" t="str">
        <f t="shared" si="18"/>
        <v>329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3299</v>
      </c>
      <c r="F75" s="45" t="str">
        <f t="shared" si="15"/>
        <v>Ostali nespomenuti rashodi poslovanja</v>
      </c>
      <c r="G75" s="374" t="s">
        <v>176</v>
      </c>
      <c r="H75" s="45" t="str">
        <f t="shared" si="16"/>
        <v>REDOVNA DJELATNOST SVEUČILIŠTA U OSIJEKU (IZ EVIDENCIJSKIH PRIHODA)</v>
      </c>
      <c r="I75" s="45" t="str">
        <f t="shared" si="17"/>
        <v>0942</v>
      </c>
      <c r="J75" s="224">
        <v>40</v>
      </c>
      <c r="K75" s="224">
        <v>40</v>
      </c>
      <c r="L75" s="224">
        <v>40</v>
      </c>
      <c r="M75" s="49"/>
      <c r="N75" s="246" t="str">
        <f>IF(C75="","",'OPĆI DIO'!$C$1)</f>
        <v>2276 SVEUČILIŠTE J. J. STROSSMAYERA U OSIJEKU - PREHRAMBENO TEHNOLOŠKI FAKULTET</v>
      </c>
      <c r="O75" s="40" t="str">
        <f t="shared" si="18"/>
        <v>329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3431</v>
      </c>
      <c r="F76" s="45" t="str">
        <f t="shared" si="15"/>
        <v>Bankarske usluge i usluge platnog prometa</v>
      </c>
      <c r="G76" s="374" t="s">
        <v>176</v>
      </c>
      <c r="H76" s="45" t="str">
        <f t="shared" si="16"/>
        <v>REDOVNA DJELATNOST SVEUČILIŠTA U OSIJEKU (IZ EVIDENCIJSKIH PRIHODA)</v>
      </c>
      <c r="I76" s="45" t="str">
        <f t="shared" si="17"/>
        <v>0942</v>
      </c>
      <c r="J76" s="224">
        <v>841</v>
      </c>
      <c r="K76" s="224">
        <v>841</v>
      </c>
      <c r="L76" s="224">
        <v>841</v>
      </c>
      <c r="M76" s="49"/>
      <c r="N76" s="246" t="str">
        <f>IF(C76="","",'OPĆI DIO'!$C$1)</f>
        <v>2276 SVEUČILIŠTE J. J. STROSSMAYERA U OSIJEKU - PREHRAMBENO TEHNOLOŠKI FAKULTET</v>
      </c>
      <c r="O76" s="40" t="str">
        <f t="shared" si="18"/>
        <v>343</v>
      </c>
      <c r="P76" s="40" t="str">
        <f t="shared" si="19"/>
        <v>34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14"/>
        <v>Ostali prihodi za posebne namjene</v>
      </c>
      <c r="E77" s="50">
        <v>3432</v>
      </c>
      <c r="F77" s="45" t="str">
        <f t="shared" si="15"/>
        <v>Negativne tečajne razlike i razlike zbog primjene valutne kl</v>
      </c>
      <c r="G77" s="374" t="s">
        <v>176</v>
      </c>
      <c r="H77" s="45" t="str">
        <f t="shared" si="16"/>
        <v>REDOVNA DJELATNOST SVEUČILIŠTA U OSIJEKU (IZ EVIDENCIJSKIH PRIHODA)</v>
      </c>
      <c r="I77" s="45" t="str">
        <f t="shared" si="17"/>
        <v>0942</v>
      </c>
      <c r="J77" s="224">
        <v>15</v>
      </c>
      <c r="K77" s="224">
        <v>15</v>
      </c>
      <c r="L77" s="224">
        <v>15</v>
      </c>
      <c r="M77" s="49"/>
      <c r="N77" s="246" t="str">
        <f>IF(C77="","",'OPĆI DIO'!$C$1)</f>
        <v>2276 SVEUČILIŠTE J. J. STROSSMAYERA U OSIJEKU - PREHRAMBENO TEHNOLOŠKI FAKULTET</v>
      </c>
      <c r="O77" s="40" t="str">
        <f t="shared" si="18"/>
        <v>343</v>
      </c>
      <c r="P77" s="40" t="str">
        <f t="shared" si="19"/>
        <v>34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14"/>
        <v>Ostali prihodi za posebne namjene</v>
      </c>
      <c r="E78" s="50">
        <v>4124</v>
      </c>
      <c r="F78" s="45" t="str">
        <f t="shared" si="15"/>
        <v>Ostala prava</v>
      </c>
      <c r="G78" s="374" t="s">
        <v>176</v>
      </c>
      <c r="H78" s="45" t="str">
        <f t="shared" si="16"/>
        <v>REDOVNA DJELATNOST SVEUČILIŠTA U OSIJEKU (IZ EVIDENCIJSKIH PRIHODA)</v>
      </c>
      <c r="I78" s="45" t="str">
        <f t="shared" si="17"/>
        <v>0942</v>
      </c>
      <c r="J78" s="224">
        <v>1713</v>
      </c>
      <c r="K78" s="224">
        <v>1713</v>
      </c>
      <c r="L78" s="224">
        <v>1713</v>
      </c>
      <c r="M78" s="49"/>
      <c r="N78" s="246" t="str">
        <f>IF(C78="","",'OPĆI DIO'!$C$1)</f>
        <v>2276 SVEUČILIŠTE J. J. STROSSMAYERA U OSIJEKU - PREHRAMBENO TEHNOLOŠKI FAKULTET</v>
      </c>
      <c r="O78" s="40" t="str">
        <f t="shared" si="18"/>
        <v>412</v>
      </c>
      <c r="P78" s="40" t="str">
        <f t="shared" si="19"/>
        <v>41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4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14"/>
        <v>Ostali prihodi za posebne namjene</v>
      </c>
      <c r="E79" s="50">
        <v>4221</v>
      </c>
      <c r="F79" s="45" t="str">
        <f t="shared" si="15"/>
        <v>Uredska oprema i namještaj</v>
      </c>
      <c r="G79" s="374" t="s">
        <v>176</v>
      </c>
      <c r="H79" s="45" t="str">
        <f t="shared" si="16"/>
        <v>REDOVNA DJELATNOST SVEUČILIŠTA U OSIJEKU (IZ EVIDENCIJSKIH PRIHODA)</v>
      </c>
      <c r="I79" s="45" t="str">
        <f t="shared" si="17"/>
        <v>0942</v>
      </c>
      <c r="J79" s="224">
        <v>27420</v>
      </c>
      <c r="K79" s="224">
        <v>27420</v>
      </c>
      <c r="L79" s="224">
        <v>27420</v>
      </c>
      <c r="M79" s="49"/>
      <c r="N79" s="246" t="str">
        <f>IF(C79="","",'OPĆI DIO'!$C$1)</f>
        <v>2276 SVEUČILIŠTE J. J. STROSSMAYERA U OSIJEKU - PREHRAMBENO TEHNOLOŠKI FAKULTET</v>
      </c>
      <c r="O79" s="40" t="str">
        <f t="shared" si="18"/>
        <v>422</v>
      </c>
      <c r="P79" s="40" t="str">
        <f t="shared" si="19"/>
        <v>42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4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14"/>
        <v>Ostali prihodi za posebne namjene</v>
      </c>
      <c r="E80" s="50">
        <v>4222</v>
      </c>
      <c r="F80" s="45" t="str">
        <f t="shared" si="15"/>
        <v>Komunikacijska oprema</v>
      </c>
      <c r="G80" s="374" t="s">
        <v>176</v>
      </c>
      <c r="H80" s="45" t="str">
        <f t="shared" si="16"/>
        <v>REDOVNA DJELATNOST SVEUČILIŠTA U OSIJEKU (IZ EVIDENCIJSKIH PRIHODA)</v>
      </c>
      <c r="I80" s="45" t="str">
        <f t="shared" si="17"/>
        <v>0942</v>
      </c>
      <c r="J80" s="224">
        <v>259</v>
      </c>
      <c r="K80" s="224">
        <v>259</v>
      </c>
      <c r="L80" s="224">
        <v>259</v>
      </c>
      <c r="M80" s="49"/>
      <c r="N80" s="246" t="str">
        <f>IF(C80="","",'OPĆI DIO'!$C$1)</f>
        <v>2276 SVEUČILIŠTE J. J. STROSSMAYERA U OSIJEKU - PREHRAMBENO TEHNOLOŠKI FAKULTET</v>
      </c>
      <c r="O80" s="40" t="str">
        <f t="shared" si="18"/>
        <v>422</v>
      </c>
      <c r="P80" s="40" t="str">
        <f t="shared" si="19"/>
        <v>42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4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14"/>
        <v>Ostali prihodi za posebne namjene</v>
      </c>
      <c r="E81" s="50">
        <v>4223</v>
      </c>
      <c r="F81" s="45" t="str">
        <f t="shared" si="15"/>
        <v>Oprema za održavanje i zaštitu</v>
      </c>
      <c r="G81" s="374" t="s">
        <v>176</v>
      </c>
      <c r="H81" s="45" t="str">
        <f t="shared" si="16"/>
        <v>REDOVNA DJELATNOST SVEUČILIŠTA U OSIJEKU (IZ EVIDENCIJSKIH PRIHODA)</v>
      </c>
      <c r="I81" s="45" t="str">
        <f t="shared" si="17"/>
        <v>0942</v>
      </c>
      <c r="J81" s="224">
        <v>29768</v>
      </c>
      <c r="K81" s="224">
        <v>29768</v>
      </c>
      <c r="L81" s="224">
        <v>29768</v>
      </c>
      <c r="M81" s="49"/>
      <c r="N81" s="246" t="str">
        <f>IF(C81="","",'OPĆI DIO'!$C$1)</f>
        <v>2276 SVEUČILIŠTE J. J. STROSSMAYERA U OSIJEKU - PREHRAMBENO TEHNOLOŠKI FAKULTET</v>
      </c>
      <c r="O81" s="40" t="str">
        <f t="shared" si="18"/>
        <v>422</v>
      </c>
      <c r="P81" s="40" t="str">
        <f t="shared" si="19"/>
        <v>42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4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4224</v>
      </c>
      <c r="F82" s="45" t="str">
        <f t="shared" si="15"/>
        <v>Medicinska i laboratorijska oprema</v>
      </c>
      <c r="G82" s="374" t="s">
        <v>176</v>
      </c>
      <c r="H82" s="45" t="str">
        <f t="shared" si="16"/>
        <v>REDOVNA DJELATNOST SVEUČILIŠTA U OSIJEKU (IZ EVIDENCIJSKIH PRIHODA)</v>
      </c>
      <c r="I82" s="45" t="str">
        <f t="shared" si="17"/>
        <v>0942</v>
      </c>
      <c r="J82" s="224">
        <v>2608</v>
      </c>
      <c r="K82" s="224">
        <v>2608</v>
      </c>
      <c r="L82" s="224">
        <v>2608</v>
      </c>
      <c r="M82" s="49"/>
      <c r="N82" s="246" t="str">
        <f>IF(C82="","",'OPĆI DIO'!$C$1)</f>
        <v>2276 SVEUČILIŠTE J. J. STROSSMAYERA U OSIJEKU - PREHRAMBENO TEHNOLOŠKI FAKULTET</v>
      </c>
      <c r="O82" s="40" t="str">
        <f t="shared" si="18"/>
        <v>422</v>
      </c>
      <c r="P82" s="40" t="str">
        <f t="shared" si="19"/>
        <v>42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4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4225</v>
      </c>
      <c r="F83" s="45" t="str">
        <f t="shared" si="15"/>
        <v>Instrumenti, uređaji i strojevi</v>
      </c>
      <c r="G83" s="374" t="s">
        <v>176</v>
      </c>
      <c r="H83" s="45" t="str">
        <f t="shared" si="16"/>
        <v>REDOVNA DJELATNOST SVEUČILIŠTA U OSIJEKU (IZ EVIDENCIJSKIH PRIHODA)</v>
      </c>
      <c r="I83" s="45" t="str">
        <f t="shared" si="17"/>
        <v>0942</v>
      </c>
      <c r="J83" s="224">
        <v>15512</v>
      </c>
      <c r="K83" s="224">
        <v>512</v>
      </c>
      <c r="L83" s="224">
        <v>512</v>
      </c>
      <c r="M83" s="49"/>
      <c r="N83" s="246" t="str">
        <f>IF(C83="","",'OPĆI DIO'!$C$1)</f>
        <v>2276 SVEUČILIŠTE J. J. STROSSMAYERA U OSIJEKU - PREHRAMBENO TEHNOLOŠKI FAKULTET</v>
      </c>
      <c r="O83" s="40" t="str">
        <f t="shared" si="18"/>
        <v>422</v>
      </c>
      <c r="P83" s="40" t="str">
        <f t="shared" si="19"/>
        <v>42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4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4227</v>
      </c>
      <c r="F84" s="45" t="str">
        <f t="shared" si="15"/>
        <v>Uređaji, strojevi i oprema za ostale namjene</v>
      </c>
      <c r="G84" s="374" t="s">
        <v>176</v>
      </c>
      <c r="H84" s="45" t="str">
        <f t="shared" si="16"/>
        <v>REDOVNA DJELATNOST SVEUČILIŠTA U OSIJEKU (IZ EVIDENCIJSKIH PRIHODA)</v>
      </c>
      <c r="I84" s="45" t="str">
        <f t="shared" si="17"/>
        <v>0942</v>
      </c>
      <c r="J84" s="224">
        <v>9985</v>
      </c>
      <c r="K84" s="224">
        <v>1985</v>
      </c>
      <c r="L84" s="224">
        <v>1985</v>
      </c>
      <c r="M84" s="49"/>
      <c r="N84" s="246" t="str">
        <f>IF(C84="","",'OPĆI DIO'!$C$1)</f>
        <v>2276 SVEUČILIŠTE J. J. STROSSMAYERA U OSIJEKU - PREHRAMBENO TEHNOLOŠKI FAKULTET</v>
      </c>
      <c r="O84" s="40" t="str">
        <f t="shared" si="18"/>
        <v>422</v>
      </c>
      <c r="P84" s="40" t="str">
        <f t="shared" si="19"/>
        <v>42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4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52</v>
      </c>
      <c r="D85" s="45" t="str">
        <f t="shared" si="14"/>
        <v>Ostale pomoći</v>
      </c>
      <c r="E85" s="50">
        <v>3721</v>
      </c>
      <c r="F85" s="45" t="str">
        <f t="shared" si="15"/>
        <v>Naknade građanima i kućanstvima u novcu</v>
      </c>
      <c r="G85" s="374" t="s">
        <v>176</v>
      </c>
      <c r="H85" s="45" t="str">
        <f t="shared" si="16"/>
        <v>REDOVNA DJELATNOST SVEUČILIŠTA U OSIJEKU (IZ EVIDENCIJSKIH PRIHODA)</v>
      </c>
      <c r="I85" s="45" t="str">
        <f t="shared" si="17"/>
        <v>0942</v>
      </c>
      <c r="J85" s="224">
        <v>310571</v>
      </c>
      <c r="K85" s="224">
        <v>291990</v>
      </c>
      <c r="L85" s="224">
        <v>291990</v>
      </c>
      <c r="M85" s="49"/>
      <c r="N85" s="246" t="str">
        <f>IF(C85="","",'OPĆI DIO'!$C$1)</f>
        <v>2276 SVEUČILIŠTE J. J. STROSSMAYERA U OSIJEKU - PREHRAMBENO TEHNOLOŠKI FAKULTET</v>
      </c>
      <c r="O85" s="40" t="str">
        <f t="shared" si="18"/>
        <v>372</v>
      </c>
      <c r="P85" s="40" t="str">
        <f t="shared" si="19"/>
        <v>37</v>
      </c>
      <c r="Q85" s="40" t="str">
        <f t="shared" si="20"/>
        <v>52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52</v>
      </c>
      <c r="D86" s="45" t="str">
        <f t="shared" si="14"/>
        <v>Ostale pomoći</v>
      </c>
      <c r="E86" s="50">
        <v>3111</v>
      </c>
      <c r="F86" s="45" t="str">
        <f t="shared" si="15"/>
        <v>Plaće za redovan rad</v>
      </c>
      <c r="G86" s="374" t="s">
        <v>176</v>
      </c>
      <c r="H86" s="45" t="str">
        <f t="shared" si="16"/>
        <v>REDOVNA DJELATNOST SVEUČILIŠTA U OSIJEKU (IZ EVIDENCIJSKIH PRIHODA)</v>
      </c>
      <c r="I86" s="45" t="str">
        <f t="shared" si="17"/>
        <v>0942</v>
      </c>
      <c r="J86" s="224">
        <v>86508</v>
      </c>
      <c r="K86" s="224">
        <v>24030</v>
      </c>
      <c r="L86" s="224"/>
      <c r="M86" s="49"/>
      <c r="N86" s="246" t="str">
        <f>IF(C86="","",'OPĆI DIO'!$C$1)</f>
        <v>2276 SVEUČILIŠTE J. J. STROSSMAYERA U OSIJEKU - PREHRAMBENO TEHNOLOŠKI FAKULTET</v>
      </c>
      <c r="O86" s="40" t="str">
        <f t="shared" si="18"/>
        <v>311</v>
      </c>
      <c r="P86" s="40" t="str">
        <f t="shared" si="19"/>
        <v>31</v>
      </c>
      <c r="Q86" s="40" t="str">
        <f t="shared" si="20"/>
        <v>52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52</v>
      </c>
      <c r="D87" s="45" t="str">
        <f t="shared" si="14"/>
        <v>Ostale pomoći</v>
      </c>
      <c r="E87" s="50">
        <v>3132</v>
      </c>
      <c r="F87" s="45" t="str">
        <f t="shared" si="15"/>
        <v>Doprinosi za obvezno zdravstveno osiguranje</v>
      </c>
      <c r="G87" s="374" t="s">
        <v>176</v>
      </c>
      <c r="H87" s="45" t="str">
        <f t="shared" si="16"/>
        <v>REDOVNA DJELATNOST SVEUČILIŠTA U OSIJEKU (IZ EVIDENCIJSKIH PRIHODA)</v>
      </c>
      <c r="I87" s="45" t="str">
        <f t="shared" si="17"/>
        <v>0942</v>
      </c>
      <c r="J87" s="224">
        <v>14274</v>
      </c>
      <c r="K87" s="224">
        <v>3900</v>
      </c>
      <c r="L87" s="224"/>
      <c r="M87" s="49"/>
      <c r="N87" s="246" t="str">
        <f>IF(C87="","",'OPĆI DIO'!$C$1)</f>
        <v>2276 SVEUČILIŠTE J. J. STROSSMAYERA U OSIJEKU - PREHRAMBENO TEHNOLOŠKI FAKULTET</v>
      </c>
      <c r="O87" s="40" t="str">
        <f t="shared" si="18"/>
        <v>313</v>
      </c>
      <c r="P87" s="40" t="str">
        <f t="shared" si="19"/>
        <v>31</v>
      </c>
      <c r="Q87" s="40" t="str">
        <f t="shared" si="20"/>
        <v>52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52</v>
      </c>
      <c r="D88" s="45" t="str">
        <f t="shared" si="14"/>
        <v>Ostale pomoći</v>
      </c>
      <c r="E88" s="50">
        <v>3212</v>
      </c>
      <c r="F88" s="45" t="str">
        <f t="shared" si="15"/>
        <v>Naknade za prijevoz, za rad na terenu i odvojeni život</v>
      </c>
      <c r="G88" s="374" t="s">
        <v>176</v>
      </c>
      <c r="H88" s="45" t="str">
        <f t="shared" si="16"/>
        <v>REDOVNA DJELATNOST SVEUČILIŠTA U OSIJEKU (IZ EVIDENCIJSKIH PRIHODA)</v>
      </c>
      <c r="I88" s="45" t="str">
        <f t="shared" si="17"/>
        <v>0942</v>
      </c>
      <c r="J88" s="224">
        <v>11218</v>
      </c>
      <c r="K88" s="224">
        <v>3170</v>
      </c>
      <c r="L88" s="224"/>
      <c r="M88" s="49"/>
      <c r="N88" s="246" t="str">
        <f>IF(C88="","",'OPĆI DIO'!$C$1)</f>
        <v>2276 SVEUČILIŠTE J. J. STROSSMAYERA U OSIJEKU - PREHRAMBENO TEHNOLOŠKI FAKULTET</v>
      </c>
      <c r="O88" s="40" t="str">
        <f t="shared" si="18"/>
        <v>321</v>
      </c>
      <c r="P88" s="40" t="str">
        <f t="shared" si="19"/>
        <v>32</v>
      </c>
      <c r="Q88" s="40" t="str">
        <f t="shared" si="20"/>
        <v>52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52</v>
      </c>
      <c r="D89" s="45" t="str">
        <f t="shared" si="14"/>
        <v>Ostale pomoći</v>
      </c>
      <c r="E89" s="50">
        <v>3121</v>
      </c>
      <c r="F89" s="45" t="str">
        <f t="shared" si="15"/>
        <v>Ostali rashodi za zaposlene</v>
      </c>
      <c r="G89" s="374" t="s">
        <v>176</v>
      </c>
      <c r="H89" s="45" t="str">
        <f t="shared" si="16"/>
        <v>REDOVNA DJELATNOST SVEUČILIŠTA U OSIJEKU (IZ EVIDENCIJSKIH PRIHODA)</v>
      </c>
      <c r="I89" s="45" t="str">
        <f t="shared" si="17"/>
        <v>0942</v>
      </c>
      <c r="J89" s="224">
        <v>6000</v>
      </c>
      <c r="K89" s="224">
        <v>1900</v>
      </c>
      <c r="L89" s="224"/>
      <c r="M89" s="49"/>
      <c r="N89" s="246" t="str">
        <f>IF(C89="","",'OPĆI DIO'!$C$1)</f>
        <v>2276 SVEUČILIŠTE J. J. STROSSMAYERA U OSIJEKU - PREHRAMBENO TEHNOLOŠKI FAKULTET</v>
      </c>
      <c r="O89" s="40" t="str">
        <f t="shared" si="18"/>
        <v>312</v>
      </c>
      <c r="P89" s="40" t="str">
        <f t="shared" si="19"/>
        <v>31</v>
      </c>
      <c r="Q89" s="40" t="str">
        <f t="shared" si="20"/>
        <v>52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52</v>
      </c>
      <c r="D90" s="45" t="str">
        <f t="shared" si="14"/>
        <v>Ostale pomoći</v>
      </c>
      <c r="E90" s="50">
        <v>3222</v>
      </c>
      <c r="F90" s="45" t="str">
        <f t="shared" si="15"/>
        <v>Materijal i sirovine</v>
      </c>
      <c r="G90" s="374" t="s">
        <v>176</v>
      </c>
      <c r="H90" s="45" t="str">
        <f t="shared" si="16"/>
        <v>REDOVNA DJELATNOST SVEUČILIŠTA U OSIJEKU (IZ EVIDENCIJSKIH PRIHODA)</v>
      </c>
      <c r="I90" s="45" t="str">
        <f t="shared" si="17"/>
        <v>0942</v>
      </c>
      <c r="J90" s="224">
        <v>14182</v>
      </c>
      <c r="K90" s="224">
        <v>9618</v>
      </c>
      <c r="L90" s="224">
        <v>4320</v>
      </c>
      <c r="M90" s="49"/>
      <c r="N90" s="246" t="str">
        <f>IF(C90="","",'OPĆI DIO'!$C$1)</f>
        <v>2276 SVEUČILIŠTE J. J. STROSSMAYERA U OSIJEKU - PREHRAMBENO TEHNOLOŠKI FAKULTET</v>
      </c>
      <c r="O90" s="40" t="str">
        <f t="shared" si="18"/>
        <v>322</v>
      </c>
      <c r="P90" s="40" t="str">
        <f t="shared" si="19"/>
        <v>32</v>
      </c>
      <c r="Q90" s="40" t="str">
        <f t="shared" si="20"/>
        <v>52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52</v>
      </c>
      <c r="D91" s="45" t="str">
        <f t="shared" si="14"/>
        <v>Ostale pomoći</v>
      </c>
      <c r="E91" s="50">
        <v>3236</v>
      </c>
      <c r="F91" s="45" t="str">
        <f t="shared" si="15"/>
        <v>Zdravstvene i veterinarske usluge</v>
      </c>
      <c r="G91" s="374" t="s">
        <v>176</v>
      </c>
      <c r="H91" s="45" t="str">
        <f t="shared" si="16"/>
        <v>REDOVNA DJELATNOST SVEUČILIŠTA U OSIJEKU (IZ EVIDENCIJSKIH PRIHODA)</v>
      </c>
      <c r="I91" s="45" t="str">
        <f t="shared" si="17"/>
        <v>0942</v>
      </c>
      <c r="J91" s="224">
        <v>929</v>
      </c>
      <c r="K91" s="224">
        <v>929</v>
      </c>
      <c r="L91" s="224"/>
      <c r="M91" s="49"/>
      <c r="N91" s="246" t="str">
        <f>IF(C91="","",'OPĆI DIO'!$C$1)</f>
        <v>2276 SVEUČILIŠTE J. J. STROSSMAYERA U OSIJEKU - PREHRAMBENO TEHNOLOŠKI FAKULTET</v>
      </c>
      <c r="O91" s="40" t="str">
        <f t="shared" si="18"/>
        <v>323</v>
      </c>
      <c r="P91" s="40" t="str">
        <f t="shared" si="19"/>
        <v>32</v>
      </c>
      <c r="Q91" s="40" t="str">
        <f t="shared" si="20"/>
        <v>52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52</v>
      </c>
      <c r="D92" s="45" t="str">
        <f t="shared" si="14"/>
        <v>Ostale pomoći</v>
      </c>
      <c r="E92" s="50">
        <v>3241</v>
      </c>
      <c r="F92" s="45" t="str">
        <f t="shared" si="15"/>
        <v>Naknade troškova osobama izvan radnog odnosa</v>
      </c>
      <c r="G92" s="374" t="s">
        <v>176</v>
      </c>
      <c r="H92" s="45" t="str">
        <f t="shared" si="16"/>
        <v>REDOVNA DJELATNOST SVEUČILIŠTA U OSIJEKU (IZ EVIDENCIJSKIH PRIHODA)</v>
      </c>
      <c r="I92" s="45" t="str">
        <f t="shared" si="17"/>
        <v>0942</v>
      </c>
      <c r="J92" s="224">
        <v>3034</v>
      </c>
      <c r="K92" s="224">
        <v>3034</v>
      </c>
      <c r="L92" s="224"/>
      <c r="M92" s="49"/>
      <c r="N92" s="246" t="str">
        <f>IF(C92="","",'OPĆI DIO'!$C$1)</f>
        <v>2276 SVEUČILIŠTE J. J. STROSSMAYERA U OSIJEKU - PREHRAMBENO TEHNOLOŠKI FAKULTET</v>
      </c>
      <c r="O92" s="40" t="str">
        <f t="shared" si="18"/>
        <v>324</v>
      </c>
      <c r="P92" s="40" t="str">
        <f t="shared" si="19"/>
        <v>32</v>
      </c>
      <c r="Q92" s="40" t="str">
        <f t="shared" si="20"/>
        <v>52</v>
      </c>
      <c r="R92" s="40" t="str">
        <f t="shared" si="21"/>
        <v>94</v>
      </c>
      <c r="S92" s="40" t="str">
        <f t="shared" si="22"/>
        <v>3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52</v>
      </c>
      <c r="D93" s="45" t="str">
        <f t="shared" si="14"/>
        <v>Ostale pomoći</v>
      </c>
      <c r="E93" s="50">
        <v>4224</v>
      </c>
      <c r="F93" s="45" t="str">
        <f t="shared" si="15"/>
        <v>Medicinska i laboratorijska oprema</v>
      </c>
      <c r="G93" s="374" t="s">
        <v>176</v>
      </c>
      <c r="H93" s="45" t="str">
        <f t="shared" si="16"/>
        <v>REDOVNA DJELATNOST SVEUČILIŠTA U OSIJEKU (IZ EVIDENCIJSKIH PRIHODA)</v>
      </c>
      <c r="I93" s="45" t="str">
        <f t="shared" si="17"/>
        <v>0942</v>
      </c>
      <c r="J93" s="224">
        <v>29481</v>
      </c>
      <c r="K93" s="224">
        <v>7131</v>
      </c>
      <c r="L93" s="224"/>
      <c r="M93" s="49"/>
      <c r="N93" s="246" t="str">
        <f>IF(C93="","",'OPĆI DIO'!$C$1)</f>
        <v>2276 SVEUČILIŠTE J. J. STROSSMAYERA U OSIJEKU - PREHRAMBENO TEHNOLOŠKI FAKULTET</v>
      </c>
      <c r="O93" s="40" t="str">
        <f t="shared" si="18"/>
        <v>422</v>
      </c>
      <c r="P93" s="40" t="str">
        <f t="shared" si="19"/>
        <v>42</v>
      </c>
      <c r="Q93" s="40" t="str">
        <f t="shared" si="20"/>
        <v>52</v>
      </c>
      <c r="R93" s="40" t="str">
        <f t="shared" si="21"/>
        <v>94</v>
      </c>
      <c r="S93" s="40" t="str">
        <f t="shared" si="22"/>
        <v>4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52</v>
      </c>
      <c r="D94" s="45" t="str">
        <f t="shared" si="14"/>
        <v>Ostale pomoći</v>
      </c>
      <c r="E94" s="50">
        <v>3232</v>
      </c>
      <c r="F94" s="45" t="str">
        <f t="shared" si="15"/>
        <v>Usluge tekućeg i investicijskog održavanja</v>
      </c>
      <c r="G94" s="374" t="s">
        <v>176</v>
      </c>
      <c r="H94" s="45" t="str">
        <f t="shared" si="16"/>
        <v>REDOVNA DJELATNOST SVEUČILIŠTA U OSIJEKU (IZ EVIDENCIJSKIH PRIHODA)</v>
      </c>
      <c r="I94" s="45" t="str">
        <f t="shared" si="17"/>
        <v>0942</v>
      </c>
      <c r="J94" s="224">
        <v>5954</v>
      </c>
      <c r="K94" s="224"/>
      <c r="L94" s="224"/>
      <c r="M94" s="49"/>
      <c r="N94" s="246" t="str">
        <f>IF(C94="","",'OPĆI DIO'!$C$1)</f>
        <v>2276 SVEUČILIŠTE J. J. STROSSMAYERA U OSIJEKU - PREHRAMBENO TEHNOLOŠKI FAKULTET</v>
      </c>
      <c r="O94" s="40" t="str">
        <f t="shared" si="18"/>
        <v>323</v>
      </c>
      <c r="P94" s="40" t="str">
        <f t="shared" si="19"/>
        <v>32</v>
      </c>
      <c r="Q94" s="40" t="str">
        <f t="shared" si="20"/>
        <v>52</v>
      </c>
      <c r="R94" s="40" t="str">
        <f t="shared" si="21"/>
        <v>94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52</v>
      </c>
      <c r="D95" s="45" t="str">
        <f t="shared" si="14"/>
        <v>Ostale pomoći</v>
      </c>
      <c r="E95" s="50">
        <v>3233</v>
      </c>
      <c r="F95" s="45" t="str">
        <f t="shared" si="15"/>
        <v>Usluge promidžbe i informiranja</v>
      </c>
      <c r="G95" s="374" t="s">
        <v>176</v>
      </c>
      <c r="H95" s="45" t="str">
        <f t="shared" si="16"/>
        <v>REDOVNA DJELATNOST SVEUČILIŠTA U OSIJEKU (IZ EVIDENCIJSKIH PRIHODA)</v>
      </c>
      <c r="I95" s="45" t="str">
        <f t="shared" si="17"/>
        <v>0942</v>
      </c>
      <c r="J95" s="224">
        <v>2600</v>
      </c>
      <c r="K95" s="224">
        <v>1327</v>
      </c>
      <c r="L95" s="224"/>
      <c r="M95" s="49"/>
      <c r="N95" s="246" t="str">
        <f>IF(C95="","",'OPĆI DIO'!$C$1)</f>
        <v>2276 SVEUČILIŠTE J. J. STROSSMAYERA U OSIJEKU - PREHRAMBENO TEHNOLOŠKI FAKULTET</v>
      </c>
      <c r="O95" s="40" t="str">
        <f t="shared" si="18"/>
        <v>323</v>
      </c>
      <c r="P95" s="40" t="str">
        <f t="shared" si="19"/>
        <v>32</v>
      </c>
      <c r="Q95" s="40" t="str">
        <f t="shared" si="20"/>
        <v>52</v>
      </c>
      <c r="R95" s="40" t="str">
        <f t="shared" si="21"/>
        <v>94</v>
      </c>
      <c r="S95" s="40" t="str">
        <f t="shared" si="22"/>
        <v>3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52</v>
      </c>
      <c r="D96" s="45" t="str">
        <f t="shared" si="14"/>
        <v>Ostale pomoći</v>
      </c>
      <c r="E96" s="50">
        <v>3293</v>
      </c>
      <c r="F96" s="45" t="str">
        <f t="shared" si="15"/>
        <v>Reprezentacija</v>
      </c>
      <c r="G96" s="374" t="s">
        <v>176</v>
      </c>
      <c r="H96" s="45" t="str">
        <f t="shared" si="16"/>
        <v>REDOVNA DJELATNOST SVEUČILIŠTA U OSIJEKU (IZ EVIDENCIJSKIH PRIHODA)</v>
      </c>
      <c r="I96" s="45" t="str">
        <f t="shared" si="17"/>
        <v>0942</v>
      </c>
      <c r="J96" s="224">
        <v>6628</v>
      </c>
      <c r="K96" s="224"/>
      <c r="L96" s="224"/>
      <c r="M96" s="49"/>
      <c r="N96" s="246" t="str">
        <f>IF(C96="","",'OPĆI DIO'!$C$1)</f>
        <v>2276 SVEUČILIŠTE J. J. STROSSMAYERA U OSIJEKU - PREHRAMBENO TEHNOLOŠKI FAKULTET</v>
      </c>
      <c r="O96" s="40" t="str">
        <f t="shared" si="18"/>
        <v>329</v>
      </c>
      <c r="P96" s="40" t="str">
        <f t="shared" si="19"/>
        <v>32</v>
      </c>
      <c r="Q96" s="40" t="str">
        <f t="shared" si="20"/>
        <v>52</v>
      </c>
      <c r="R96" s="40" t="str">
        <f t="shared" si="21"/>
        <v>94</v>
      </c>
      <c r="S96" s="40" t="str">
        <f t="shared" si="22"/>
        <v>3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52</v>
      </c>
      <c r="D97" s="45" t="str">
        <f t="shared" si="14"/>
        <v>Ostale pomoći</v>
      </c>
      <c r="E97" s="50">
        <v>3213</v>
      </c>
      <c r="F97" s="45" t="str">
        <f t="shared" si="15"/>
        <v>Stručno usavršavanje zaposlenika</v>
      </c>
      <c r="G97" s="374" t="s">
        <v>176</v>
      </c>
      <c r="H97" s="45" t="str">
        <f t="shared" si="16"/>
        <v>REDOVNA DJELATNOST SVEUČILIŠTA U OSIJEKU (IZ EVIDENCIJSKIH PRIHODA)</v>
      </c>
      <c r="I97" s="45" t="str">
        <f t="shared" si="17"/>
        <v>0942</v>
      </c>
      <c r="J97" s="224">
        <v>6822</v>
      </c>
      <c r="K97" s="224">
        <v>4296</v>
      </c>
      <c r="L97" s="224"/>
      <c r="M97" s="49"/>
      <c r="N97" s="246" t="str">
        <f>IF(C97="","",'OPĆI DIO'!$C$1)</f>
        <v>2276 SVEUČILIŠTE J. J. STROSSMAYERA U OSIJEKU - PREHRAMBENO TEHNOLOŠKI FAKULTET</v>
      </c>
      <c r="O97" s="40" t="str">
        <f t="shared" si="18"/>
        <v>321</v>
      </c>
      <c r="P97" s="40" t="str">
        <f t="shared" si="19"/>
        <v>32</v>
      </c>
      <c r="Q97" s="40" t="str">
        <f t="shared" si="20"/>
        <v>52</v>
      </c>
      <c r="R97" s="40" t="str">
        <f t="shared" si="21"/>
        <v>94</v>
      </c>
      <c r="S97" s="40" t="str">
        <f t="shared" si="22"/>
        <v>3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52</v>
      </c>
      <c r="D98" s="45" t="str">
        <f t="shared" si="14"/>
        <v>Ostale pomoći</v>
      </c>
      <c r="E98" s="50">
        <v>3211</v>
      </c>
      <c r="F98" s="45" t="str">
        <f t="shared" si="15"/>
        <v>Službena putovanja</v>
      </c>
      <c r="G98" s="374" t="s">
        <v>176</v>
      </c>
      <c r="H98" s="45" t="str">
        <f t="shared" si="16"/>
        <v>REDOVNA DJELATNOST SVEUČILIŠTA U OSIJEKU (IZ EVIDENCIJSKIH PRIHODA)</v>
      </c>
      <c r="I98" s="45" t="str">
        <f t="shared" si="17"/>
        <v>0942</v>
      </c>
      <c r="J98" s="224">
        <v>4000</v>
      </c>
      <c r="K98" s="224">
        <v>4000</v>
      </c>
      <c r="L98" s="224">
        <v>4000</v>
      </c>
      <c r="M98" s="49"/>
      <c r="N98" s="246" t="str">
        <f>IF(C98="","",'OPĆI DIO'!$C$1)</f>
        <v>2276 SVEUČILIŠTE J. J. STROSSMAYERA U OSIJEKU - PREHRAMBENO TEHNOLOŠKI FAKULTET</v>
      </c>
      <c r="O98" s="40" t="str">
        <f t="shared" si="18"/>
        <v>321</v>
      </c>
      <c r="P98" s="40" t="str">
        <f t="shared" si="19"/>
        <v>32</v>
      </c>
      <c r="Q98" s="40" t="str">
        <f t="shared" si="20"/>
        <v>52</v>
      </c>
      <c r="R98" s="40" t="str">
        <f t="shared" si="21"/>
        <v>94</v>
      </c>
      <c r="S98" s="40" t="str">
        <f t="shared" si="22"/>
        <v>3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52</v>
      </c>
      <c r="D99" s="45" t="str">
        <f t="shared" si="14"/>
        <v>Ostale pomoći</v>
      </c>
      <c r="E99" s="50">
        <v>3213</v>
      </c>
      <c r="F99" s="45" t="str">
        <f t="shared" si="15"/>
        <v>Stručno usavršavanje zaposlenika</v>
      </c>
      <c r="G99" s="374" t="s">
        <v>176</v>
      </c>
      <c r="H99" s="45" t="str">
        <f t="shared" si="16"/>
        <v>REDOVNA DJELATNOST SVEUČILIŠTA U OSIJEKU (IZ EVIDENCIJSKIH PRIHODA)</v>
      </c>
      <c r="I99" s="45" t="str">
        <f t="shared" si="17"/>
        <v>0942</v>
      </c>
      <c r="J99" s="224">
        <v>4000</v>
      </c>
      <c r="K99" s="224">
        <v>4000</v>
      </c>
      <c r="L99" s="224">
        <v>4000</v>
      </c>
      <c r="M99" s="49"/>
      <c r="N99" s="246" t="str">
        <f>IF(C99="","",'OPĆI DIO'!$C$1)</f>
        <v>2276 SVEUČILIŠTE J. J. STROSSMAYERA U OSIJEKU - PREHRAMBENO TEHNOLOŠKI FAKULTET</v>
      </c>
      <c r="O99" s="40" t="str">
        <f t="shared" si="18"/>
        <v>321</v>
      </c>
      <c r="P99" s="40" t="str">
        <f t="shared" si="19"/>
        <v>32</v>
      </c>
      <c r="Q99" s="40" t="str">
        <f t="shared" si="20"/>
        <v>52</v>
      </c>
      <c r="R99" s="40" t="str">
        <f t="shared" si="21"/>
        <v>94</v>
      </c>
      <c r="S99" s="40" t="str">
        <f t="shared" si="22"/>
        <v>3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52</v>
      </c>
      <c r="D100" s="45" t="str">
        <f t="shared" si="14"/>
        <v>Ostale pomoći</v>
      </c>
      <c r="E100" s="50">
        <v>3221</v>
      </c>
      <c r="F100" s="45" t="str">
        <f t="shared" si="15"/>
        <v>Uredski materijal i ostali materijalni rashodi</v>
      </c>
      <c r="G100" s="374" t="s">
        <v>176</v>
      </c>
      <c r="H100" s="45" t="str">
        <f t="shared" si="16"/>
        <v>REDOVNA DJELATNOST SVEUČILIŠTA U OSIJEKU (IZ EVIDENCIJSKIH PRIHODA)</v>
      </c>
      <c r="I100" s="45" t="str">
        <f t="shared" si="17"/>
        <v>0942</v>
      </c>
      <c r="J100" s="224">
        <v>1500</v>
      </c>
      <c r="K100" s="224">
        <v>1500</v>
      </c>
      <c r="L100" s="224">
        <v>1500</v>
      </c>
      <c r="M100" s="49"/>
      <c r="N100" s="246" t="str">
        <f>IF(C100="","",'OPĆI DIO'!$C$1)</f>
        <v>2276 SVEUČILIŠTE J. J. STROSSMAYERA U OSIJEKU - PREHRAMBENO TEHNOLOŠKI FAKULTET</v>
      </c>
      <c r="O100" s="40" t="str">
        <f t="shared" si="18"/>
        <v>322</v>
      </c>
      <c r="P100" s="40" t="str">
        <f t="shared" si="19"/>
        <v>32</v>
      </c>
      <c r="Q100" s="40" t="str">
        <f t="shared" si="20"/>
        <v>52</v>
      </c>
      <c r="R100" s="40" t="str">
        <f t="shared" si="21"/>
        <v>94</v>
      </c>
      <c r="S100" s="40" t="str">
        <f t="shared" si="22"/>
        <v>3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52</v>
      </c>
      <c r="D101" s="45" t="str">
        <f t="shared" si="14"/>
        <v>Ostale pomoći</v>
      </c>
      <c r="E101" s="50">
        <v>3222</v>
      </c>
      <c r="F101" s="45" t="str">
        <f t="shared" si="15"/>
        <v>Materijal i sirovine</v>
      </c>
      <c r="G101" s="374" t="s">
        <v>176</v>
      </c>
      <c r="H101" s="45" t="str">
        <f t="shared" si="16"/>
        <v>REDOVNA DJELATNOST SVEUČILIŠTA U OSIJEKU (IZ EVIDENCIJSKIH PRIHODA)</v>
      </c>
      <c r="I101" s="45" t="str">
        <f t="shared" si="17"/>
        <v>0942</v>
      </c>
      <c r="J101" s="224">
        <v>5000</v>
      </c>
      <c r="K101" s="224">
        <v>5000</v>
      </c>
      <c r="L101" s="224">
        <v>5000</v>
      </c>
      <c r="M101" s="49"/>
      <c r="N101" s="246" t="str">
        <f>IF(C101="","",'OPĆI DIO'!$C$1)</f>
        <v>2276 SVEUČILIŠTE J. J. STROSSMAYERA U OSIJEKU - PREHRAMBENO TEHNOLOŠKI FAKULTET</v>
      </c>
      <c r="O101" s="40" t="str">
        <f t="shared" si="18"/>
        <v>322</v>
      </c>
      <c r="P101" s="40" t="str">
        <f t="shared" si="19"/>
        <v>32</v>
      </c>
      <c r="Q101" s="40" t="str">
        <f t="shared" si="20"/>
        <v>52</v>
      </c>
      <c r="R101" s="40" t="str">
        <f t="shared" si="21"/>
        <v>94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52</v>
      </c>
      <c r="D102" s="45" t="str">
        <f t="shared" si="14"/>
        <v>Ostale pomoći</v>
      </c>
      <c r="E102" s="50">
        <v>4225</v>
      </c>
      <c r="F102" s="45" t="str">
        <f t="shared" si="15"/>
        <v>Instrumenti, uređaji i strojevi</v>
      </c>
      <c r="G102" s="374" t="s">
        <v>176</v>
      </c>
      <c r="H102" s="45" t="str">
        <f t="shared" si="16"/>
        <v>REDOVNA DJELATNOST SVEUČILIŠTA U OSIJEKU (IZ EVIDENCIJSKIH PRIHODA)</v>
      </c>
      <c r="I102" s="45" t="str">
        <f t="shared" si="17"/>
        <v>0942</v>
      </c>
      <c r="J102" s="224">
        <v>5500</v>
      </c>
      <c r="K102" s="224">
        <v>5500</v>
      </c>
      <c r="L102" s="224">
        <v>5500</v>
      </c>
      <c r="M102" s="49"/>
      <c r="N102" s="246" t="str">
        <f>IF(C102="","",'OPĆI DIO'!$C$1)</f>
        <v>2276 SVEUČILIŠTE J. J. STROSSMAYERA U OSIJEKU - PREHRAMBENO TEHNOLOŠKI FAKULTET</v>
      </c>
      <c r="O102" s="40" t="str">
        <f t="shared" si="18"/>
        <v>422</v>
      </c>
      <c r="P102" s="40" t="str">
        <f t="shared" si="19"/>
        <v>42</v>
      </c>
      <c r="Q102" s="40" t="str">
        <f t="shared" si="20"/>
        <v>52</v>
      </c>
      <c r="R102" s="40" t="str">
        <f t="shared" si="21"/>
        <v>94</v>
      </c>
      <c r="S102" s="40" t="str">
        <f t="shared" si="22"/>
        <v>4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71</v>
      </c>
      <c r="D103" s="45" t="str">
        <f t="shared" si="14"/>
        <v>Prihodi od nefin. imovine i nadoknade štete s osnova osig.</v>
      </c>
      <c r="E103" s="50">
        <v>4221</v>
      </c>
      <c r="F103" s="45" t="str">
        <f t="shared" si="15"/>
        <v>Uredska oprema i namještaj</v>
      </c>
      <c r="G103" s="374" t="s">
        <v>176</v>
      </c>
      <c r="H103" s="45" t="str">
        <f t="shared" si="16"/>
        <v>REDOVNA DJELATNOST SVEUČILIŠTA U OSIJEKU (IZ EVIDENCIJSKIH PRIHODA)</v>
      </c>
      <c r="I103" s="45" t="str">
        <f t="shared" si="17"/>
        <v>0942</v>
      </c>
      <c r="J103" s="224">
        <v>335</v>
      </c>
      <c r="K103" s="224">
        <v>335</v>
      </c>
      <c r="L103" s="224">
        <v>335</v>
      </c>
      <c r="M103" s="49"/>
      <c r="N103" s="246" t="str">
        <f>IF(C103="","",'OPĆI DIO'!$C$1)</f>
        <v>2276 SVEUČILIŠTE J. J. STROSSMAYERA U OSIJEKU - PREHRAMBENO TEHNOLOŠKI FAKULTET</v>
      </c>
      <c r="O103" s="40" t="str">
        <f t="shared" si="18"/>
        <v>422</v>
      </c>
      <c r="P103" s="40" t="str">
        <f t="shared" si="19"/>
        <v>42</v>
      </c>
      <c r="Q103" s="40" t="str">
        <f t="shared" si="20"/>
        <v>71</v>
      </c>
      <c r="R103" s="40" t="str">
        <f t="shared" si="21"/>
        <v>94</v>
      </c>
      <c r="S103" s="40" t="str">
        <f t="shared" si="22"/>
        <v>4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74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74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74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topLeftCell="C1" zoomScale="90" zoomScaleNormal="90" workbookViewId="0">
      <pane ySplit="2" topLeftCell="A3" activePane="bottomLeft" state="frozen"/>
      <selection pane="bottomLeft" activeCell="O23" sqref="O2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52</v>
      </c>
      <c r="B3" s="45" t="str">
        <f t="shared" ref="B3" si="0">IFERROR(VLOOKUP(A3,$V$6:$W$23,2,FALSE),"")</f>
        <v>Ostale pomoći</v>
      </c>
      <c r="C3" s="333">
        <v>3237</v>
      </c>
      <c r="D3" s="45" t="str">
        <f>IFERROR(VLOOKUP(C3,$Y$5:$AA$129,2,FALSE),"")</f>
        <v>Intelektualne i osobne usluge</v>
      </c>
      <c r="E3" s="374" t="s">
        <v>176</v>
      </c>
      <c r="F3" s="45" t="str">
        <f>IFERROR(VLOOKUP(E3,$AE$6:$AF$1090,2,FALSE),"")</f>
        <v/>
      </c>
      <c r="G3" s="45" t="str">
        <f>IFERROR(VLOOKUP(E3,$AE$6:$AH$1090,4,FALSE),"")</f>
        <v/>
      </c>
      <c r="H3" s="224">
        <v>21369</v>
      </c>
      <c r="I3" s="224"/>
      <c r="J3" s="224"/>
      <c r="K3" s="93" t="s">
        <v>4824</v>
      </c>
      <c r="L3" s="92">
        <v>45292</v>
      </c>
      <c r="M3" s="92">
        <v>45383</v>
      </c>
      <c r="N3" s="93" t="s">
        <v>4825</v>
      </c>
      <c r="O3" s="218"/>
      <c r="P3" s="49"/>
      <c r="Q3" s="246" t="str">
        <f>IF(C3="","",'OPĆI DIO'!$C$1)</f>
        <v>2276 SVEUČILIŠTE J. J. STROSSMAYERA U OSIJEKU - PREHRAMBENO TEHNOLOŠKI FAKULTET</v>
      </c>
      <c r="R3" s="40" t="str">
        <f>LEFT(C3,3)</f>
        <v>323</v>
      </c>
      <c r="S3" s="40" t="str">
        <f>LEFT(C3,2)</f>
        <v>32</v>
      </c>
      <c r="T3" s="40" t="str">
        <f>MID(G3,2,2)</f>
        <v/>
      </c>
      <c r="U3" s="40" t="str">
        <f>LEFT(C3,1)</f>
        <v>3</v>
      </c>
    </row>
    <row r="4" spans="1:34">
      <c r="A4" s="331">
        <v>52</v>
      </c>
      <c r="B4" s="45" t="str">
        <f t="shared" ref="B4:B67" si="1">IFERROR(VLOOKUP(A4,$V$6:$W$23,2,FALSE),"")</f>
        <v>Ostale pomoći</v>
      </c>
      <c r="C4" s="333">
        <v>3221</v>
      </c>
      <c r="D4" s="45" t="str">
        <f t="shared" ref="D4:D67" si="2">IFERROR(VLOOKUP(C4,$Y$5:$AA$129,2,FALSE),"")</f>
        <v>Uredski materijal i ostali materijalni rashodi</v>
      </c>
      <c r="E4" s="374" t="s">
        <v>176</v>
      </c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>
        <v>2613</v>
      </c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>2276 SVEUČILIŠTE J. J. STROSSMAYERA U OSIJEKU - PREHRAMBENO TEHNOLOŠKI FAKULTET</v>
      </c>
      <c r="R4" s="40" t="str">
        <f t="shared" ref="R4:R67" si="5">LEFT(C4,3)</f>
        <v>322</v>
      </c>
      <c r="S4" s="40" t="str">
        <f t="shared" ref="S4:S67" si="6">LEFT(C4,2)</f>
        <v>32</v>
      </c>
      <c r="T4" s="40" t="str">
        <f t="shared" ref="T4:T67" si="7">MID(G4,2,2)</f>
        <v/>
      </c>
      <c r="U4" s="40" t="str">
        <f t="shared" ref="U4:U67" si="8">LEFT(C4,1)</f>
        <v>3</v>
      </c>
      <c r="Y4" s="46"/>
      <c r="Z4" s="46"/>
    </row>
    <row r="5" spans="1:34">
      <c r="A5" s="331">
        <v>52</v>
      </c>
      <c r="B5" s="45" t="str">
        <f t="shared" si="1"/>
        <v>Ostale pomoći</v>
      </c>
      <c r="C5" s="333">
        <v>3299</v>
      </c>
      <c r="D5" s="45" t="str">
        <f t="shared" si="2"/>
        <v>Ostali nespomenuti rashodi poslovanja</v>
      </c>
      <c r="E5" s="374" t="s">
        <v>176</v>
      </c>
      <c r="F5" s="45" t="str">
        <f t="shared" si="3"/>
        <v/>
      </c>
      <c r="G5" s="45" t="str">
        <f t="shared" si="4"/>
        <v/>
      </c>
      <c r="H5" s="224">
        <v>28599</v>
      </c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>2276 SVEUČILIŠTE J. J. STROSSMAYERA U OSIJEKU - PREHRAMBENO TEHNOLOŠKI FAKULTET</v>
      </c>
      <c r="R5" s="40" t="str">
        <f t="shared" si="5"/>
        <v>329</v>
      </c>
      <c r="S5" s="40" t="str">
        <f t="shared" si="6"/>
        <v>32</v>
      </c>
      <c r="T5" s="40" t="str">
        <f t="shared" si="7"/>
        <v/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topLeftCell="A4" zoomScale="90" zoomScaleNormal="90" workbookViewId="0">
      <selection activeCell="H23" sqref="H23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1738952</v>
      </c>
      <c r="E5" s="335"/>
      <c r="F5" s="335"/>
      <c r="G5" s="336">
        <v>428381</v>
      </c>
      <c r="H5" s="335"/>
      <c r="I5" s="335">
        <v>1000000</v>
      </c>
      <c r="J5" s="335"/>
      <c r="K5" s="335">
        <v>310571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2276 SVEUČILIŠTE J. J. STROSSMAYERA U OSIJEKU - PREHRAMBENO TEHNOLOŠKI FAKULTET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4691621</v>
      </c>
      <c r="E6" s="6">
        <f>'A.2 PRIHODI I RASHODI IF'!E7</f>
        <v>3689421</v>
      </c>
      <c r="F6" s="6">
        <f>'A.2 PRIHODI I RASHODI IF'!E8</f>
        <v>0</v>
      </c>
      <c r="G6" s="6">
        <f>'A.2 PRIHODI I RASHODI IF'!E10</f>
        <v>134664</v>
      </c>
      <c r="H6" s="6">
        <f>'A.2 PRIHODI I RASHODI IF'!E12</f>
        <v>0</v>
      </c>
      <c r="I6" s="6">
        <f>'A.2 PRIHODI I RASHODI IF'!E13+'B.2 RAČUN FINANC IF'!E7</f>
        <v>315000</v>
      </c>
      <c r="J6" s="6">
        <f>'A.2 PRIHODI I RASHODI IF'!E15</f>
        <v>0</v>
      </c>
      <c r="K6" s="6">
        <f>'A.2 PRIHODI I RASHODI IF'!E16</f>
        <v>552201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335</v>
      </c>
      <c r="W6" s="6">
        <f>'B.2 RAČUN FINANC IF'!E10</f>
        <v>0</v>
      </c>
      <c r="X6" s="23" t="str">
        <f>'OPĆI DIO'!$C$1</f>
        <v>2276 SVEUČILIŠTE J. J. STROSSMAYERA U OSIJEKU - PREHRAMBENO TEHNOLOŠKI FAKULTET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-1644821</v>
      </c>
      <c r="E7" s="337"/>
      <c r="F7" s="337"/>
      <c r="G7" s="337">
        <v>-378056</v>
      </c>
      <c r="H7" s="337"/>
      <c r="I7" s="337">
        <v>-974775</v>
      </c>
      <c r="J7" s="337"/>
      <c r="K7" s="337">
        <v>-291990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2276 SVEUČILIŠTE J. J. STROSSMAYERA U OSIJEKU - PREHRAMBENO TEHNOLOŠKI FAKULTET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4785752</v>
      </c>
      <c r="E8" s="6">
        <f>+E5+E6+E7</f>
        <v>3689421</v>
      </c>
      <c r="F8" s="6">
        <f t="shared" ref="F8:W8" si="1">+F5+F6+F7</f>
        <v>0</v>
      </c>
      <c r="G8" s="6">
        <f t="shared" si="1"/>
        <v>184989</v>
      </c>
      <c r="H8" s="6">
        <f t="shared" si="1"/>
        <v>0</v>
      </c>
      <c r="I8" s="6">
        <f t="shared" si="1"/>
        <v>340225</v>
      </c>
      <c r="J8" s="6">
        <f t="shared" si="1"/>
        <v>0</v>
      </c>
      <c r="K8" s="6">
        <f t="shared" si="1"/>
        <v>570782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335</v>
      </c>
      <c r="W8" s="6">
        <f t="shared" si="1"/>
        <v>0</v>
      </c>
      <c r="X8" s="23" t="str">
        <f>'OPĆI DIO'!$C$1</f>
        <v>2276 SVEUČILIŠTE J. J. STROSSMAYERA U OSIJEKU - PREHRAMBENO TEHNOLOŠKI FAKULTET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4785752</v>
      </c>
      <c r="E9" s="6">
        <f>'A.2 PRIHODI I RASHODI IF'!E32</f>
        <v>3689421</v>
      </c>
      <c r="F9" s="6">
        <f>'A.2 PRIHODI I RASHODI IF'!E33</f>
        <v>0</v>
      </c>
      <c r="G9" s="6">
        <f>'A.2 PRIHODI I RASHODI IF'!E35+'B.2 RAČUN FINANC IF'!E14</f>
        <v>184989</v>
      </c>
      <c r="H9" s="6">
        <f>'A.2 PRIHODI I RASHODI IF'!E37</f>
        <v>0</v>
      </c>
      <c r="I9" s="6">
        <f>'A.2 PRIHODI I RASHODI IF'!E38</f>
        <v>340225</v>
      </c>
      <c r="J9" s="6">
        <f>'A.2 PRIHODI I RASHODI IF'!E40</f>
        <v>0</v>
      </c>
      <c r="K9" s="6">
        <f>'A.2 PRIHODI I RASHODI IF'!E41</f>
        <v>570782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335</v>
      </c>
      <c r="W9" s="6">
        <v>0</v>
      </c>
      <c r="X9" s="23" t="str">
        <f>'OPĆI DIO'!$C$1</f>
        <v>2276 SVEUČILIŠTE J. J. STROSSMAYERA U OSIJEKU - PREHRAMBENO TEHNOLOŠKI FAKULTET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2276 SVEUČILIŠTE J. J. STROSSMAYERA U OSIJEKU - PREHRAMBENO TEHNOLOŠKI FAKULTET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2276 SVEUČILIŠTE J. J. STROSSMAYERA U OSIJEKU - PREHRAMBENO TEHNOLOŠKI FAKULTET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2276 SVEUČILIŠTE J. J. STROSSMAYERA U OSIJEKU - PREHRAMBENO TEHNOLOŠKI FAKULTET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1644821</v>
      </c>
      <c r="E13" s="84">
        <f t="shared" ref="E13:W13" si="4">-E7</f>
        <v>0</v>
      </c>
      <c r="F13" s="84">
        <f t="shared" si="4"/>
        <v>0</v>
      </c>
      <c r="G13" s="84">
        <f t="shared" si="4"/>
        <v>378056</v>
      </c>
      <c r="H13" s="84">
        <f t="shared" si="4"/>
        <v>0</v>
      </c>
      <c r="I13" s="84">
        <f t="shared" si="4"/>
        <v>974775</v>
      </c>
      <c r="J13" s="84">
        <f t="shared" si="4"/>
        <v>0</v>
      </c>
      <c r="K13" s="84">
        <f t="shared" si="4"/>
        <v>291990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2276 SVEUČILIŠTE J. J. STROSSMAYERA U OSIJEKU - PREHRAMBENO TEHNOLOŠKI FAKULTET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4521232</v>
      </c>
      <c r="E14" s="6">
        <f>'A.2 PRIHODI I RASHODI IF'!F7</f>
        <v>3699908</v>
      </c>
      <c r="F14" s="6">
        <f>'A.2 PRIHODI I RASHODI IF'!F8</f>
        <v>0</v>
      </c>
      <c r="G14" s="6">
        <f>'A.2 PRIHODI I RASHODI IF'!F10</f>
        <v>134664</v>
      </c>
      <c r="H14" s="6">
        <f>'A.2 PRIHODI I RASHODI IF'!F12</f>
        <v>0</v>
      </c>
      <c r="I14" s="6">
        <f>'A.2 PRIHODI I RASHODI IF'!F13+'B.2 RAČUN FINANC IF'!F7</f>
        <v>315000</v>
      </c>
      <c r="J14" s="6">
        <f>'A.2 PRIHODI I RASHODI IF'!F15</f>
        <v>0</v>
      </c>
      <c r="K14" s="6">
        <f>'A.2 PRIHODI I RASHODI IF'!F16</f>
        <v>371325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335</v>
      </c>
      <c r="W14" s="6">
        <f>'B.2 RAČUN FINANC IF'!F10</f>
        <v>0</v>
      </c>
      <c r="X14" s="23" t="str">
        <f>'OPĆI DIO'!$C$1</f>
        <v>2276 SVEUČILIŠTE J. J. STROSSMAYERA U OSIJEKU - PREHRAMBENO TEHNOLOŠKI FAKULTET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-1665771</v>
      </c>
      <c r="E15" s="338"/>
      <c r="F15" s="338"/>
      <c r="G15" s="338">
        <v>-378231</v>
      </c>
      <c r="H15" s="338"/>
      <c r="I15" s="338">
        <v>-995550</v>
      </c>
      <c r="J15" s="338"/>
      <c r="K15" s="338">
        <v>-291990</v>
      </c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2276 SVEUČILIŠTE J. J. STROSSMAYERA U OSIJEKU - PREHRAMBENO TEHNOLOŠKI FAKULTET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4500282</v>
      </c>
      <c r="E16" s="6">
        <f>+E13+E14+E15</f>
        <v>3699908</v>
      </c>
      <c r="F16" s="6">
        <f t="shared" ref="F16:W16" si="5">+F13+F14+F15</f>
        <v>0</v>
      </c>
      <c r="G16" s="6">
        <f t="shared" si="5"/>
        <v>134489</v>
      </c>
      <c r="H16" s="6">
        <f t="shared" si="5"/>
        <v>0</v>
      </c>
      <c r="I16" s="6">
        <f t="shared" si="5"/>
        <v>294225</v>
      </c>
      <c r="J16" s="6">
        <f t="shared" si="5"/>
        <v>0</v>
      </c>
      <c r="K16" s="6">
        <f t="shared" si="5"/>
        <v>371325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335</v>
      </c>
      <c r="W16" s="6">
        <f t="shared" si="5"/>
        <v>0</v>
      </c>
      <c r="X16" s="23" t="str">
        <f>'OPĆI DIO'!$C$1</f>
        <v>2276 SVEUČILIŠTE J. J. STROSSMAYERA U OSIJEKU - PREHRAMBENO TEHNOLOŠKI FAKULTET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4500282</v>
      </c>
      <c r="E17" s="6">
        <f>'A.2 PRIHODI I RASHODI IF'!F32</f>
        <v>3699908</v>
      </c>
      <c r="F17" s="6">
        <f>'A.2 PRIHODI I RASHODI IF'!F33</f>
        <v>0</v>
      </c>
      <c r="G17" s="6">
        <f>'A.2 PRIHODI I RASHODI IF'!F35+'B.2 RAČUN FINANC IF'!F14</f>
        <v>134489</v>
      </c>
      <c r="H17" s="6">
        <f>'A.2 PRIHODI I RASHODI IF'!F37</f>
        <v>0</v>
      </c>
      <c r="I17" s="6">
        <f>'A.2 PRIHODI I RASHODI IF'!F38</f>
        <v>294225</v>
      </c>
      <c r="J17" s="6">
        <f>'A.2 PRIHODI I RASHODI IF'!F40</f>
        <v>0</v>
      </c>
      <c r="K17" s="6">
        <f>'A.2 PRIHODI I RASHODI IF'!F41</f>
        <v>371325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335</v>
      </c>
      <c r="W17" s="6">
        <v>0</v>
      </c>
      <c r="X17" s="23" t="str">
        <f>'OPĆI DIO'!$C$1</f>
        <v>2276 SVEUČILIŠTE J. J. STROSSMAYERA U OSIJEKU - PREHRAMBENO TEHNOLOŠKI FAKULTET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2276 SVEUČILIŠTE J. J. STROSSMAYERA U OSIJEKU - PREHRAMBENO TEHNOLOŠKI FAKULTET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2276 SVEUČILIŠTE J. J. STROSSMAYERA U OSIJEKU - PREHRAMBENO TEHNOLOŠKI FAKULTET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2276 SVEUČILIŠTE J. J. STROSSMAYERA U OSIJEKU - PREHRAMBENO TEHNOLOŠKI FAKULTET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1665771</v>
      </c>
      <c r="E21" s="84">
        <f t="shared" ref="E21:W21" si="8">-E15</f>
        <v>0</v>
      </c>
      <c r="F21" s="84">
        <f t="shared" si="8"/>
        <v>0</v>
      </c>
      <c r="G21" s="84">
        <f t="shared" si="8"/>
        <v>378231</v>
      </c>
      <c r="H21" s="84">
        <f t="shared" si="8"/>
        <v>0</v>
      </c>
      <c r="I21" s="84">
        <f t="shared" si="8"/>
        <v>995550</v>
      </c>
      <c r="J21" s="84">
        <f t="shared" si="8"/>
        <v>0</v>
      </c>
      <c r="K21" s="84">
        <f t="shared" si="8"/>
        <v>291990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2276 SVEUČILIŠTE J. J. STROSSMAYERA U OSIJEKU - PREHRAMBENO TEHNOLOŠKI FAKULTET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4468382</v>
      </c>
      <c r="E22" s="6">
        <f>'A.2 PRIHODI I RASHODI IF'!G7</f>
        <v>3702073</v>
      </c>
      <c r="F22" s="6">
        <f>'A.2 PRIHODI I RASHODI IF'!G8</f>
        <v>0</v>
      </c>
      <c r="G22" s="6">
        <f>'A.2 PRIHODI I RASHODI IF'!G10</f>
        <v>134664</v>
      </c>
      <c r="H22" s="6">
        <f>'A.2 PRIHODI I RASHODI IF'!G12</f>
        <v>0</v>
      </c>
      <c r="I22" s="6">
        <f>'A.2 PRIHODI I RASHODI IF'!G13+'B.2 RAČUN FINANC IF'!G7</f>
        <v>315000</v>
      </c>
      <c r="J22" s="6">
        <f>'A.2 PRIHODI I RASHODI IF'!G15</f>
        <v>0</v>
      </c>
      <c r="K22" s="6">
        <f>'A.2 PRIHODI I RASHODI IF'!G16</f>
        <v>316310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335</v>
      </c>
      <c r="W22" s="6">
        <f>'B.2 RAČUN FINANC IF'!G10</f>
        <v>0</v>
      </c>
      <c r="X22" s="23" t="str">
        <f>'OPĆI DIO'!$C$1</f>
        <v>2276 SVEUČILIŠTE J. J. STROSSMAYERA U OSIJEKU - PREHRAMBENO TEHNOLOŠKI FAKULTET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-1686721</v>
      </c>
      <c r="E23" s="338"/>
      <c r="F23" s="338"/>
      <c r="G23" s="338">
        <v>-378406</v>
      </c>
      <c r="H23" s="338"/>
      <c r="I23" s="338">
        <v>-1016325</v>
      </c>
      <c r="J23" s="338"/>
      <c r="K23" s="338">
        <v>-291990</v>
      </c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2276 SVEUČILIŠTE J. J. STROSSMAYERA U OSIJEKU - PREHRAMBENO TEHNOLOŠKI FAKULTET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4447432</v>
      </c>
      <c r="E24" s="6">
        <f>+E21+E22+E23</f>
        <v>3702073</v>
      </c>
      <c r="F24" s="6">
        <f t="shared" ref="F24:W24" si="9">+F21+F22+F23</f>
        <v>0</v>
      </c>
      <c r="G24" s="6">
        <f t="shared" si="9"/>
        <v>134489</v>
      </c>
      <c r="H24" s="6">
        <f t="shared" si="9"/>
        <v>0</v>
      </c>
      <c r="I24" s="6">
        <f t="shared" si="9"/>
        <v>294225</v>
      </c>
      <c r="J24" s="6">
        <f t="shared" si="9"/>
        <v>0</v>
      </c>
      <c r="K24" s="6">
        <f t="shared" si="9"/>
        <v>316310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335</v>
      </c>
      <c r="W24" s="6">
        <f t="shared" si="9"/>
        <v>0</v>
      </c>
      <c r="X24" s="23" t="str">
        <f>'OPĆI DIO'!$C$1</f>
        <v>2276 SVEUČILIŠTE J. J. STROSSMAYERA U OSIJEKU - PREHRAMBENO TEHNOLOŠKI FAKULTET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4447432</v>
      </c>
      <c r="E25" s="6">
        <f>'A.2 PRIHODI I RASHODI IF'!G32</f>
        <v>3702073</v>
      </c>
      <c r="F25" s="6">
        <f>'A.2 PRIHODI I RASHODI IF'!G33</f>
        <v>0</v>
      </c>
      <c r="G25" s="6">
        <f>'A.2 PRIHODI I RASHODI IF'!G35+'B.2 RAČUN FINANC IF'!G14</f>
        <v>134489</v>
      </c>
      <c r="H25" s="6">
        <f>'A.2 PRIHODI I RASHODI IF'!G37</f>
        <v>0</v>
      </c>
      <c r="I25" s="6">
        <f>'A.2 PRIHODI I RASHODI IF'!G38</f>
        <v>294225</v>
      </c>
      <c r="J25" s="6">
        <f>'A.2 PRIHODI I RASHODI IF'!G40</f>
        <v>0</v>
      </c>
      <c r="K25" s="6">
        <f>'A.2 PRIHODI I RASHODI IF'!G41</f>
        <v>316310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335</v>
      </c>
      <c r="W25" s="6">
        <v>0</v>
      </c>
      <c r="X25" s="23" t="str">
        <f>'OPĆI DIO'!$C$1</f>
        <v>2276 SVEUČILIŠTE J. J. STROSSMAYERA U OSIJEKU - PREHRAMBENO TEHNOLOŠKI FAKULTET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2276 SVEUČILIŠTE J. J. STROSSMAYERA U OSIJEKU - PREHRAMBENO TEHNOLOŠKI FAKULTET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zoomScale="90" zoomScaleNormal="90" workbookViewId="0">
      <selection activeCell="E39" sqref="E39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4723551</v>
      </c>
      <c r="E10" s="317">
        <f t="shared" ref="E10:H10" si="0">+E11+E19</f>
        <v>4445600</v>
      </c>
      <c r="F10" s="317">
        <f t="shared" si="0"/>
        <v>4691621</v>
      </c>
      <c r="G10" s="317">
        <f t="shared" si="0"/>
        <v>4521232</v>
      </c>
      <c r="H10" s="317">
        <f t="shared" si="0"/>
        <v>4468382</v>
      </c>
      <c r="I10" s="315" t="str">
        <f>'OPĆI DIO'!$C$1</f>
        <v>2276 SVEUČILIŠTE J. J. STROSSMAYERA U OSIJEKU - PREHRAMBENO TEHNOLOŠKI FAKULTET</v>
      </c>
    </row>
    <row r="11" spans="1:10">
      <c r="A11" s="277">
        <v>6</v>
      </c>
      <c r="B11" s="277"/>
      <c r="C11" s="277" t="s">
        <v>4782</v>
      </c>
      <c r="D11" s="309">
        <f>SUM(D12:D18)</f>
        <v>4723281</v>
      </c>
      <c r="E11" s="309">
        <f t="shared" ref="E11:H11" si="1">SUM(E12:E18)</f>
        <v>4445308</v>
      </c>
      <c r="F11" s="309">
        <f t="shared" si="1"/>
        <v>4691286</v>
      </c>
      <c r="G11" s="309">
        <f t="shared" si="1"/>
        <v>4520897</v>
      </c>
      <c r="H11" s="309">
        <f t="shared" si="1"/>
        <v>4468047</v>
      </c>
      <c r="I11" s="315" t="str">
        <f>'OPĆI DIO'!$C$1</f>
        <v>2276 SVEUČILIŠTE J. J. STROSSMAYERA U OSIJEKU - PREHRAMBENO TEHNOLOŠKI FAKULTET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2276 SVEUČILIŠTE J. J. STROSSMAYERA U OSIJEKU - PREHRAMBENO TEHNOLOŠKI FAKULTET</v>
      </c>
    </row>
    <row r="13" spans="1:10" ht="30">
      <c r="A13" s="277"/>
      <c r="B13" s="278" t="s">
        <v>3889</v>
      </c>
      <c r="C13" s="278" t="s">
        <v>3888</v>
      </c>
      <c r="D13" s="350">
        <v>1281879</v>
      </c>
      <c r="E13" s="350">
        <v>572383</v>
      </c>
      <c r="F13" s="340">
        <f>SUMIF('Unos prihoda i primitaka'!$L$3:$L$501,$B13,'Unos prihoda i primitaka'!G$3:G$501)</f>
        <v>552201</v>
      </c>
      <c r="G13" s="340">
        <f>SUMIF('Unos prihoda i primitaka'!$L$3:$L$501,$B13,'Unos prihoda i primitaka'!H$3:H$501)</f>
        <v>371325</v>
      </c>
      <c r="H13" s="340">
        <f>SUMIF('Unos prihoda i primitaka'!$L$3:$L$501,$B13,'Unos prihoda i primitaka'!I$3:I$501)</f>
        <v>316310</v>
      </c>
      <c r="I13" s="315" t="str">
        <f>'OPĆI DIO'!$C$1</f>
        <v>2276 SVEUČILIŠTE J. J. STROSSMAYERA U OSIJEKU - PREHRAMBENO TEHNOLOŠKI FAKULTET</v>
      </c>
    </row>
    <row r="14" spans="1:10">
      <c r="A14" s="277"/>
      <c r="B14" s="278" t="s">
        <v>3891</v>
      </c>
      <c r="C14" s="278" t="s">
        <v>3890</v>
      </c>
      <c r="D14" s="350">
        <v>166</v>
      </c>
      <c r="E14" s="350">
        <v>146</v>
      </c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2276 SVEUČILIŠTE J. J. STROSSMAYERA U OSIJEKU - PREHRAMBENO TEHNOLOŠKI FAKULTET</v>
      </c>
    </row>
    <row r="15" spans="1:10" ht="45">
      <c r="A15" s="277"/>
      <c r="B15" s="278" t="s">
        <v>3892</v>
      </c>
      <c r="C15" s="278" t="s">
        <v>3893</v>
      </c>
      <c r="D15" s="350">
        <v>380119</v>
      </c>
      <c r="E15" s="350">
        <v>305262</v>
      </c>
      <c r="F15" s="340">
        <f>SUMIF('Unos prihoda i primitaka'!$L$3:$L$501,$B15,'Unos prihoda i primitaka'!G$3:G$501)</f>
        <v>315000</v>
      </c>
      <c r="G15" s="340">
        <f>SUMIF('Unos prihoda i primitaka'!$L$3:$L$501,$B15,'Unos prihoda i primitaka'!H$3:H$501)</f>
        <v>315000</v>
      </c>
      <c r="H15" s="340">
        <f>SUMIF('Unos prihoda i primitaka'!$L$3:$L$501,$B15,'Unos prihoda i primitaka'!I$3:I$501)</f>
        <v>315000</v>
      </c>
      <c r="I15" s="315" t="str">
        <f>'OPĆI DIO'!$C$1</f>
        <v>2276 SVEUČILIŠTE J. J. STROSSMAYERA U OSIJEKU - PREHRAMBENO TEHNOLOŠKI FAKULTET</v>
      </c>
    </row>
    <row r="16" spans="1:10" ht="30">
      <c r="A16" s="277"/>
      <c r="B16" s="278" t="s">
        <v>3895</v>
      </c>
      <c r="C16" s="278" t="s">
        <v>3894</v>
      </c>
      <c r="D16" s="350">
        <v>104357</v>
      </c>
      <c r="E16" s="350">
        <v>153294</v>
      </c>
      <c r="F16" s="340">
        <f>SUMIF('Unos prihoda i primitaka'!$L$3:$L$501,$B16,'Unos prihoda i primitaka'!G$3:G$501)</f>
        <v>134664</v>
      </c>
      <c r="G16" s="340">
        <f>SUMIF('Unos prihoda i primitaka'!$L$3:$L$501,$B16,'Unos prihoda i primitaka'!H$3:H$501)</f>
        <v>134664</v>
      </c>
      <c r="H16" s="340">
        <f>SUMIF('Unos prihoda i primitaka'!$L$3:$L$501,$B16,'Unos prihoda i primitaka'!I$3:I$501)</f>
        <v>134664</v>
      </c>
      <c r="I16" s="315" t="str">
        <f>'OPĆI DIO'!$C$1</f>
        <v>2276 SVEUČILIŠTE J. J. STROSSMAYERA U OSIJEKU - PREHRAMBENO TEHNOLOŠKI FAKULTET</v>
      </c>
    </row>
    <row r="17" spans="1:9" ht="30">
      <c r="A17" s="277"/>
      <c r="B17" s="278" t="s">
        <v>3898</v>
      </c>
      <c r="C17" s="278" t="s">
        <v>3907</v>
      </c>
      <c r="D17" s="350">
        <v>2956760</v>
      </c>
      <c r="E17" s="350">
        <v>3414223</v>
      </c>
      <c r="F17" s="340">
        <f>SUMIF('Unos prihoda i primitaka'!$L$3:$L$501,$B17,'Unos prihoda i primitaka'!G$3:G$501)</f>
        <v>3689421</v>
      </c>
      <c r="G17" s="340">
        <f>SUMIF('Unos prihoda i primitaka'!$L$3:$L$501,$B17,'Unos prihoda i primitaka'!H$3:H$501)</f>
        <v>3699908</v>
      </c>
      <c r="H17" s="340">
        <f>SUMIF('Unos prihoda i primitaka'!$L$3:$L$501,$B17,'Unos prihoda i primitaka'!I$3:I$501)</f>
        <v>3702073</v>
      </c>
      <c r="I17" s="315" t="str">
        <f>'OPĆI DIO'!$C$1</f>
        <v>2276 SVEUČILIŠTE J. J. STROSSMAYERA U OSIJEKU - PREHRAMBENO TEHNOLOŠKI FAKULTET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2276 SVEUČILIŠTE J. J. STROSSMAYERA U OSIJEKU - PREHRAMBENO TEHNOLOŠKI FAKULTET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270</v>
      </c>
      <c r="E19" s="314">
        <f t="shared" ref="E19:H19" si="2">+E20+E21</f>
        <v>292</v>
      </c>
      <c r="F19" s="314">
        <f t="shared" si="2"/>
        <v>335</v>
      </c>
      <c r="G19" s="314">
        <f t="shared" si="2"/>
        <v>335</v>
      </c>
      <c r="H19" s="314">
        <f t="shared" si="2"/>
        <v>335</v>
      </c>
      <c r="I19" s="315" t="str">
        <f>'OPĆI DIO'!$C$1</f>
        <v>2276 SVEUČILIŠTE J. J. STROSSMAYERA U OSIJEKU - PREHRAMBENO TEHNOLOŠKI FAKULTET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2276 SVEUČILIŠTE J. J. STROSSMAYERA U OSIJEKU - PREHRAMBENO TEHNOLOŠKI FAKULTET</v>
      </c>
    </row>
    <row r="21" spans="1:9" ht="30">
      <c r="A21" s="279"/>
      <c r="B21" s="280" t="s">
        <v>3901</v>
      </c>
      <c r="C21" s="278" t="s">
        <v>3902</v>
      </c>
      <c r="D21" s="350">
        <v>270</v>
      </c>
      <c r="E21" s="350">
        <v>292</v>
      </c>
      <c r="F21" s="340">
        <f>SUMIF('Unos prihoda i primitaka'!$L$3:$L$501,$B21,'Unos prihoda i primitaka'!G$3:G$501)</f>
        <v>335</v>
      </c>
      <c r="G21" s="340">
        <f>SUMIF('Unos prihoda i primitaka'!$L$3:$L$501,$B21,'Unos prihoda i primitaka'!H$3:H$501)</f>
        <v>335</v>
      </c>
      <c r="H21" s="340">
        <f>SUMIF('Unos prihoda i primitaka'!$L$3:$L$501,$B21,'Unos prihoda i primitaka'!I$3:I$501)</f>
        <v>335</v>
      </c>
      <c r="I21" s="315" t="str">
        <f>'OPĆI DIO'!$C$1</f>
        <v>2276 SVEUČILIŠTE J. J. STROSSMAYERA U OSIJEKU - PREHRAMBENO TEHNOLOŠKI FAKULTET</v>
      </c>
    </row>
    <row r="24" spans="1:9" ht="30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4666743</v>
      </c>
      <c r="E26" s="339">
        <f t="shared" ref="E26:H26" si="3">+E27+E35</f>
        <v>4812637</v>
      </c>
      <c r="F26" s="339">
        <f t="shared" si="3"/>
        <v>4785752</v>
      </c>
      <c r="G26" s="339">
        <f t="shared" si="3"/>
        <v>4500282</v>
      </c>
      <c r="H26" s="339">
        <f t="shared" si="3"/>
        <v>4447432</v>
      </c>
      <c r="I26" s="315" t="str">
        <f>'OPĆI DIO'!$C$1</f>
        <v>2276 SVEUČILIŠTE J. J. STROSSMAYERA U OSIJEKU - PREHRAMBENO TEHNOLOŠKI FAKULTET</v>
      </c>
    </row>
    <row r="27" spans="1:9">
      <c r="A27" s="277">
        <v>3</v>
      </c>
      <c r="B27" s="277"/>
      <c r="C27" s="277" t="s">
        <v>4784</v>
      </c>
      <c r="D27" s="308">
        <f>SUM(D28:D34)</f>
        <v>4131284</v>
      </c>
      <c r="E27" s="308">
        <f t="shared" ref="E27:H27" si="4">SUM(E28:E34)</f>
        <v>4663977</v>
      </c>
      <c r="F27" s="308">
        <f t="shared" si="4"/>
        <v>4558426</v>
      </c>
      <c r="G27" s="308">
        <f t="shared" si="4"/>
        <v>4343306</v>
      </c>
      <c r="H27" s="308">
        <f t="shared" si="4"/>
        <v>4297587</v>
      </c>
      <c r="I27" s="315" t="str">
        <f>'OPĆI DIO'!$C$1</f>
        <v>2276 SVEUČILIŠTE J. J. STROSSMAYERA U OSIJEKU - PREHRAMBENO TEHNOLOŠKI FAKULTET</v>
      </c>
    </row>
    <row r="28" spans="1:9">
      <c r="A28" s="277"/>
      <c r="B28" s="278">
        <v>31</v>
      </c>
      <c r="C28" s="278" t="s">
        <v>195</v>
      </c>
      <c r="D28" s="351">
        <v>2684832</v>
      </c>
      <c r="E28" s="351">
        <v>3160216</v>
      </c>
      <c r="F28" s="342">
        <f>SUMIF('Unos rashoda i izdataka'!$P$3:$P$501,$B28,'Unos rashoda i izdataka'!J$3:J$501)+SUMIF('Unos rashoda P4'!$S$3:$S$501,$B28,'Unos rashoda P4'!H$3:H$501)</f>
        <v>3496531</v>
      </c>
      <c r="G28" s="342">
        <f>SUMIF('Unos rashoda i izdataka'!$P$3:$P$501,$B28,'Unos rashoda i izdataka'!K$3:K$501)+SUMIF('Unos rashoda P4'!$S$3:$S$501,$B28,'Unos rashoda P4'!I$3:I$501)</f>
        <v>3429817</v>
      </c>
      <c r="H28" s="342">
        <f>SUMIF('Unos rashoda i izdataka'!$P$3:$P$501,$B28,'Unos rashoda i izdataka'!L$3:L$501)+SUMIF('Unos rashoda P4'!$S$3:$S$501,$B28,'Unos rashoda P4'!J$3:J$501)</f>
        <v>3401902</v>
      </c>
      <c r="I28" s="315" t="str">
        <f>'OPĆI DIO'!$C$1</f>
        <v>2276 SVEUČILIŠTE J. J. STROSSMAYERA U OSIJEKU - PREHRAMBENO TEHNOLOŠKI FAKULTET</v>
      </c>
    </row>
    <row r="29" spans="1:9">
      <c r="A29" s="280"/>
      <c r="B29" s="280">
        <v>32</v>
      </c>
      <c r="C29" s="288" t="s">
        <v>196</v>
      </c>
      <c r="D29" s="352">
        <v>1140344</v>
      </c>
      <c r="E29" s="352">
        <v>1135704</v>
      </c>
      <c r="F29" s="342">
        <f>SUMIF('Unos rashoda i izdataka'!$P$3:$P$501,$B29,'Unos rashoda i izdataka'!J$3:J$501)+SUMIF('Unos rashoda P4'!$S$3:$S$501,$B29,'Unos rashoda P4'!H$3:H$501)</f>
        <v>746188</v>
      </c>
      <c r="G29" s="342">
        <f>SUMIF('Unos rashoda i izdataka'!$P$3:$P$501,$B29,'Unos rashoda i izdataka'!K$3:K$501)+SUMIF('Unos rashoda P4'!$S$3:$S$501,$B29,'Unos rashoda P4'!I$3:I$501)</f>
        <v>616363</v>
      </c>
      <c r="H29" s="342">
        <f>SUMIF('Unos rashoda i izdataka'!$P$3:$P$501,$B29,'Unos rashoda i izdataka'!L$3:L$501)+SUMIF('Unos rashoda P4'!$S$3:$S$501,$B29,'Unos rashoda P4'!J$3:J$501)</f>
        <v>598559</v>
      </c>
      <c r="I29" s="315" t="str">
        <f>'OPĆI DIO'!$C$1</f>
        <v>2276 SVEUČILIŠTE J. J. STROSSMAYERA U OSIJEKU - PREHRAMBENO TEHNOLOŠKI FAKULTET</v>
      </c>
    </row>
    <row r="30" spans="1:9">
      <c r="A30" s="280"/>
      <c r="B30" s="280">
        <v>34</v>
      </c>
      <c r="C30" s="288" t="s">
        <v>197</v>
      </c>
      <c r="D30" s="352">
        <v>10391</v>
      </c>
      <c r="E30" s="352">
        <v>8378</v>
      </c>
      <c r="F30" s="342">
        <f>SUMIF('Unos rashoda i izdataka'!$P$3:$P$501,$B30,'Unos rashoda i izdataka'!J$3:J$501)+SUMIF('Unos rashoda P4'!$S$3:$S$501,$B30,'Unos rashoda P4'!H$3:H$501)</f>
        <v>5136</v>
      </c>
      <c r="G30" s="342">
        <f>SUMIF('Unos rashoda i izdataka'!$P$3:$P$501,$B30,'Unos rashoda i izdataka'!K$3:K$501)+SUMIF('Unos rashoda P4'!$S$3:$S$501,$B30,'Unos rashoda P4'!I$3:I$501)</f>
        <v>5136</v>
      </c>
      <c r="H30" s="342">
        <f>SUMIF('Unos rashoda i izdataka'!$P$3:$P$501,$B30,'Unos rashoda i izdataka'!L$3:L$501)+SUMIF('Unos rashoda P4'!$S$3:$S$501,$B30,'Unos rashoda P4'!J$3:J$501)</f>
        <v>5136</v>
      </c>
      <c r="I30" s="315" t="str">
        <f>'OPĆI DIO'!$C$1</f>
        <v>2276 SVEUČILIŠTE J. J. STROSSMAYERA U OSIJEKU - PREHRAMBENO TEHNOLOŠKI FAKULTET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2276 SVEUČILIŠTE J. J. STROSSMAYERA U OSIJEKU - PREHRAMBENO TEHNOLOŠKI FAKULTET</v>
      </c>
    </row>
    <row r="32" spans="1:9" ht="30">
      <c r="A32" s="280"/>
      <c r="B32" s="280">
        <v>36</v>
      </c>
      <c r="C32" s="288" t="s">
        <v>198</v>
      </c>
      <c r="D32" s="352">
        <v>3357</v>
      </c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2276 SVEUČILIŠTE J. J. STROSSMAYERA U OSIJEKU - PREHRAMBENO TEHNOLOŠKI FAKULTET</v>
      </c>
    </row>
    <row r="33" spans="1:9" ht="30">
      <c r="A33" s="280"/>
      <c r="B33" s="280">
        <v>37</v>
      </c>
      <c r="C33" s="288" t="s">
        <v>245</v>
      </c>
      <c r="D33" s="352">
        <v>292360</v>
      </c>
      <c r="E33" s="352">
        <v>359679</v>
      </c>
      <c r="F33" s="342">
        <f>SUMIF('Unos rashoda i izdataka'!$P$3:$P$501,$B33,'Unos rashoda i izdataka'!J$3:J$501)+SUMIF('Unos rashoda P4'!$S$3:$S$501,$B33,'Unos rashoda P4'!H$3:H$501)</f>
        <v>310571</v>
      </c>
      <c r="G33" s="342">
        <f>SUMIF('Unos rashoda i izdataka'!$P$3:$P$501,$B33,'Unos rashoda i izdataka'!K$3:K$501)+SUMIF('Unos rashoda P4'!$S$3:$S$501,$B33,'Unos rashoda P4'!I$3:I$501)</f>
        <v>291990</v>
      </c>
      <c r="H33" s="342">
        <f>SUMIF('Unos rashoda i izdataka'!$P$3:$P$501,$B33,'Unos rashoda i izdataka'!L$3:L$501)+SUMIF('Unos rashoda P4'!$S$3:$S$501,$B33,'Unos rashoda P4'!J$3:J$501)</f>
        <v>291990</v>
      </c>
      <c r="I33" s="315" t="str">
        <f>'OPĆI DIO'!$C$1</f>
        <v>2276 SVEUČILIŠTE J. J. STROSSMAYERA U OSIJEKU - PREHRAMBENO TEHNOLOŠKI FAKULTET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2276 SVEUČILIŠTE J. J. STROSSMAYERA U OSIJEKU - PREHRAMBENO TEHNOLOŠKI FAKULTET</v>
      </c>
    </row>
    <row r="35" spans="1:9" ht="30">
      <c r="A35" s="284">
        <v>4</v>
      </c>
      <c r="B35" s="285"/>
      <c r="C35" s="286" t="s">
        <v>4785</v>
      </c>
      <c r="D35" s="308">
        <f>SUM(D36:D40)</f>
        <v>535459</v>
      </c>
      <c r="E35" s="308">
        <f t="shared" ref="E35:H35" si="5">SUM(E36:E40)</f>
        <v>148660</v>
      </c>
      <c r="F35" s="308">
        <f t="shared" si="5"/>
        <v>227326</v>
      </c>
      <c r="G35" s="308">
        <f t="shared" si="5"/>
        <v>156976</v>
      </c>
      <c r="H35" s="308">
        <f t="shared" si="5"/>
        <v>149845</v>
      </c>
      <c r="I35" s="315" t="str">
        <f>'OPĆI DIO'!$C$1</f>
        <v>2276 SVEUČILIŠTE J. J. STROSSMAYERA U OSIJEKU - PREHRAMBENO TEHNOLOŠKI FAKULTET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1713</v>
      </c>
      <c r="G36" s="342">
        <f>SUMIF('Unos rashoda i izdataka'!$P$3:$P$501,$B36,'Unos rashoda i izdataka'!K$3:K$501)+SUMIF('Unos rashoda P4'!$S$3:$S$501,$B36,'Unos rashoda P4'!I$3:I$501)</f>
        <v>1713</v>
      </c>
      <c r="H36" s="342">
        <f>SUMIF('Unos rashoda i izdataka'!$P$3:$P$501,$B36,'Unos rashoda i izdataka'!L$3:L$501)+SUMIF('Unos rashoda P4'!$S$3:$S$501,$B36,'Unos rashoda P4'!J$3:J$501)</f>
        <v>1713</v>
      </c>
      <c r="I36" s="315" t="str">
        <f>'OPĆI DIO'!$C$1</f>
        <v>2276 SVEUČILIŠTE J. J. STROSSMAYERA U OSIJEKU - PREHRAMBENO TEHNOLOŠKI FAKULTET</v>
      </c>
    </row>
    <row r="37" spans="1:9" ht="30">
      <c r="A37" s="278"/>
      <c r="B37" s="278">
        <v>42</v>
      </c>
      <c r="C37" s="287" t="s">
        <v>227</v>
      </c>
      <c r="D37" s="351">
        <v>535459</v>
      </c>
      <c r="E37" s="351">
        <v>148660</v>
      </c>
      <c r="F37" s="342">
        <f>SUMIF('Unos rashoda i izdataka'!$P$3:$P$501,$B37,'Unos rashoda i izdataka'!J$3:J$501)+SUMIF('Unos rashoda P4'!$S$3:$S$501,$B37,'Unos rashoda P4'!H$3:H$501)</f>
        <v>225613</v>
      </c>
      <c r="G37" s="342">
        <f>SUMIF('Unos rashoda i izdataka'!$P$3:$P$501,$B37,'Unos rashoda i izdataka'!K$3:K$501)+SUMIF('Unos rashoda P4'!$S$3:$S$501,$B37,'Unos rashoda P4'!I$3:I$501)</f>
        <v>155263</v>
      </c>
      <c r="H37" s="342">
        <f>SUMIF('Unos rashoda i izdataka'!$P$3:$P$501,$B37,'Unos rashoda i izdataka'!L$3:L$501)+SUMIF('Unos rashoda P4'!$S$3:$S$501,$B37,'Unos rashoda P4'!J$3:J$501)</f>
        <v>148132</v>
      </c>
      <c r="I37" s="315" t="str">
        <f>'OPĆI DIO'!$C$1</f>
        <v>2276 SVEUČILIŠTE J. J. STROSSMAYERA U OSIJEKU - PREHRAMBENO TEHNOLOŠKI FAKULTET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2276 SVEUČILIŠTE J. J. STROSSMAYERA U OSIJEKU - PREHRAMBENO TEHNOLOŠKI FAKULTET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2276 SVEUČILIŠTE J. J. STROSSMAYERA U OSIJEKU - PREHRAMBENO TEHNOLOŠKI FAKULTET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2276 SVEUČILIŠTE J. J. STROSSMAYERA U OSIJEKU - PREHRAMBENO TEHNOLOŠKI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D5" activePane="bottomRight" state="frozen"/>
      <selection pane="topRight" activeCell="B1" sqref="B1"/>
      <selection pane="bottomLeft" activeCell="A5" sqref="A5"/>
      <selection pane="bottomRight" activeCell="D32" sqref="D32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4383731.01</v>
      </c>
      <c r="D5" s="310">
        <f>+D6+D9+D11+D14+D25+D28</f>
        <v>4445600</v>
      </c>
      <c r="E5" s="310">
        <f>+E6+E9+E11+E14+E25+E28</f>
        <v>4691621</v>
      </c>
      <c r="F5" s="310">
        <f>+F6+F9+F11+F14+F25+F28</f>
        <v>4521232</v>
      </c>
      <c r="G5" s="310">
        <f>+G6+G9+G11+G14+G25+G28</f>
        <v>4468382</v>
      </c>
      <c r="H5" s="315" t="str">
        <f>'OPĆI DIO'!$C$1</f>
        <v>2276 SVEUČILIŠTE J. J. STROSSMAYERA U OSIJEKU - PREHRAMBENO TEHNOLOŠKI FAKULTET</v>
      </c>
    </row>
    <row r="6" spans="1:8">
      <c r="A6" s="365">
        <v>1</v>
      </c>
      <c r="B6" s="361" t="s">
        <v>4787</v>
      </c>
      <c r="C6" s="311">
        <f>+C7+C8</f>
        <v>2956760.43</v>
      </c>
      <c r="D6" s="309">
        <f t="shared" ref="D6:G6" si="0">+D7+D8</f>
        <v>3414223</v>
      </c>
      <c r="E6" s="309">
        <f t="shared" si="0"/>
        <v>3689421</v>
      </c>
      <c r="F6" s="309">
        <f t="shared" si="0"/>
        <v>3699908</v>
      </c>
      <c r="G6" s="309">
        <f t="shared" si="0"/>
        <v>3702073</v>
      </c>
      <c r="H6" s="315" t="str">
        <f>'OPĆI DIO'!$C$1</f>
        <v>2276 SVEUČILIŠTE J. J. STROSSMAYERA U OSIJEKU - PREHRAMBENO TEHNOLOŠKI FAKULTET</v>
      </c>
    </row>
    <row r="7" spans="1:8">
      <c r="A7" s="365">
        <v>11</v>
      </c>
      <c r="B7" s="362" t="s">
        <v>4788</v>
      </c>
      <c r="C7" s="350">
        <v>2956760.43</v>
      </c>
      <c r="D7" s="350">
        <v>3414223</v>
      </c>
      <c r="E7" s="340">
        <f>SUMIF('Unos prihoda i primitaka'!$C$3:$C$501,$A7,'Unos prihoda i primitaka'!G$3:G$501)</f>
        <v>3689421</v>
      </c>
      <c r="F7" s="340">
        <f>SUMIF('Unos prihoda i primitaka'!$C$3:$C$501,$A7,'Unos prihoda i primitaka'!H$3:H$501)</f>
        <v>3699908</v>
      </c>
      <c r="G7" s="340">
        <f>SUMIF('Unos prihoda i primitaka'!$C$3:$C$501,$A7,'Unos prihoda i primitaka'!I$3:I$501)</f>
        <v>3702073</v>
      </c>
      <c r="H7" s="315" t="str">
        <f>'OPĆI DIO'!$C$1</f>
        <v>2276 SVEUČILIŠTE J. J. STROSSMAYERA U OSIJEKU - PREHRAMBENO TEHNOLOŠKI FAKULTET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2276 SVEUČILIŠTE J. J. STROSSMAYERA U OSIJEKU - PREHRAMBENO TEHNOLOŠKI FAKULTET</v>
      </c>
    </row>
    <row r="9" spans="1:8" s="348" customFormat="1">
      <c r="A9" s="367">
        <v>3</v>
      </c>
      <c r="B9" s="361" t="s">
        <v>4790</v>
      </c>
      <c r="C9" s="309">
        <f>+C10</f>
        <v>98393.12</v>
      </c>
      <c r="D9" s="309">
        <f t="shared" ref="D9:G9" si="1">+D10</f>
        <v>149459</v>
      </c>
      <c r="E9" s="309">
        <f t="shared" si="1"/>
        <v>134664</v>
      </c>
      <c r="F9" s="309">
        <f t="shared" si="1"/>
        <v>134664</v>
      </c>
      <c r="G9" s="309">
        <f t="shared" si="1"/>
        <v>134664</v>
      </c>
      <c r="H9" s="315" t="str">
        <f>'OPĆI DIO'!$C$1</f>
        <v>2276 SVEUČILIŠTE J. J. STROSSMAYERA U OSIJEKU - PREHRAMBENO TEHNOLOŠKI FAKULTET</v>
      </c>
    </row>
    <row r="10" spans="1:8">
      <c r="A10" s="365">
        <v>31</v>
      </c>
      <c r="B10" s="364" t="s">
        <v>4791</v>
      </c>
      <c r="C10" s="350">
        <v>98393.12</v>
      </c>
      <c r="D10" s="350">
        <v>149459</v>
      </c>
      <c r="E10" s="340">
        <f>SUMIF('Unos prihoda i primitaka'!$C$3:$C$501,$A10,'Unos prihoda i primitaka'!G$3:G$501)</f>
        <v>134664</v>
      </c>
      <c r="F10" s="340">
        <f>SUMIF('Unos prihoda i primitaka'!$C$3:$C$501,$A10,'Unos prihoda i primitaka'!H$3:H$501)</f>
        <v>134664</v>
      </c>
      <c r="G10" s="340">
        <f>SUMIF('Unos prihoda i primitaka'!$C$3:$C$501,$A10,'Unos prihoda i primitaka'!I$3:I$501)</f>
        <v>134664</v>
      </c>
      <c r="H10" s="315" t="str">
        <f>'OPĆI DIO'!$C$1</f>
        <v>2276 SVEUČILIŠTE J. J. STROSSMAYERA U OSIJEKU - PREHRAMBENO TEHNOLOŠKI FAKULTET</v>
      </c>
    </row>
    <row r="11" spans="1:8" s="348" customFormat="1">
      <c r="A11" s="367">
        <v>4</v>
      </c>
      <c r="B11" s="361" t="s">
        <v>4792</v>
      </c>
      <c r="C11" s="309">
        <f>+C12+C13</f>
        <v>279480.5</v>
      </c>
      <c r="D11" s="309">
        <f t="shared" ref="D11:G11" si="2">+D12+D13</f>
        <v>305262</v>
      </c>
      <c r="E11" s="309">
        <f t="shared" si="2"/>
        <v>315000</v>
      </c>
      <c r="F11" s="309">
        <f t="shared" si="2"/>
        <v>315000</v>
      </c>
      <c r="G11" s="309">
        <f t="shared" si="2"/>
        <v>315000</v>
      </c>
      <c r="H11" s="315" t="str">
        <f>'OPĆI DIO'!$C$1</f>
        <v>2276 SVEUČILIŠTE J. J. STROSSMAYERA U OSIJEKU - PREHRAMBENO TEHNOLOŠKI FAKULTET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2276 SVEUČILIŠTE J. J. STROSSMAYERA U OSIJEKU - PREHRAMBENO TEHNOLOŠKI FAKULTET</v>
      </c>
    </row>
    <row r="13" spans="1:8">
      <c r="A13" s="368">
        <v>43</v>
      </c>
      <c r="B13" s="364" t="s">
        <v>4794</v>
      </c>
      <c r="C13" s="350">
        <v>279480.5</v>
      </c>
      <c r="D13" s="350">
        <v>305262</v>
      </c>
      <c r="E13" s="340">
        <f>SUMIF('Unos prihoda i primitaka'!$C$3:$C$501,$A13,'Unos prihoda i primitaka'!G$3:G$501)-'B.2 RAČUN FINANC IF'!E7</f>
        <v>315000</v>
      </c>
      <c r="F13" s="340">
        <f>SUMIF('Unos prihoda i primitaka'!$C$3:$C$501,$A13,'Unos prihoda i primitaka'!H$3:H$501)-'B.2 RAČUN FINANC IF'!F7</f>
        <v>315000</v>
      </c>
      <c r="G13" s="340">
        <f>SUMIF('Unos prihoda i primitaka'!$C$3:$C$501,$A13,'Unos prihoda i primitaka'!I$3:I$501)-'B.2 RAČUN FINANC IF'!G7</f>
        <v>315000</v>
      </c>
      <c r="H13" s="315" t="str">
        <f>'OPĆI DIO'!$C$1</f>
        <v>2276 SVEUČILIŠTE J. J. STROSSMAYERA U OSIJEKU - PREHRAMBENO TEHNOLOŠKI FAKULTET</v>
      </c>
    </row>
    <row r="14" spans="1:8" s="348" customFormat="1">
      <c r="A14" s="367">
        <v>5</v>
      </c>
      <c r="B14" s="361" t="s">
        <v>4795</v>
      </c>
      <c r="C14" s="309">
        <f>SUM(C15:C24)</f>
        <v>1043394.48</v>
      </c>
      <c r="D14" s="309">
        <f>SUM(D15:D24)</f>
        <v>572383</v>
      </c>
      <c r="E14" s="309">
        <f>SUM(E15:E24)</f>
        <v>552201</v>
      </c>
      <c r="F14" s="309">
        <f>SUM(F15:F24)</f>
        <v>371325</v>
      </c>
      <c r="G14" s="309">
        <f>SUM(G15:G24)</f>
        <v>316310</v>
      </c>
      <c r="H14" s="315" t="str">
        <f>'OPĆI DIO'!$C$1</f>
        <v>2276 SVEUČILIŠTE J. J. STROSSMAYERA U OSIJEKU - PREHRAMBENO TEHNOLOŠKI FAKULTET</v>
      </c>
    </row>
    <row r="15" spans="1:8">
      <c r="A15" s="365">
        <v>51</v>
      </c>
      <c r="B15" s="364" t="s">
        <v>4796</v>
      </c>
      <c r="C15" s="350">
        <v>2469.4699999999998</v>
      </c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2276 SVEUČILIŠTE J. J. STROSSMAYERA U OSIJEKU - PREHRAMBENO TEHNOLOŠKI FAKULTET</v>
      </c>
    </row>
    <row r="16" spans="1:8">
      <c r="A16" s="365">
        <v>52</v>
      </c>
      <c r="B16" s="364" t="s">
        <v>4797</v>
      </c>
      <c r="C16" s="350">
        <v>1040925.01</v>
      </c>
      <c r="D16" s="350">
        <v>572383</v>
      </c>
      <c r="E16" s="340">
        <f>SUMIF('Unos prihoda i primitaka'!$C$3:$C$501,$A16,'Unos prihoda i primitaka'!G$3:G$501)</f>
        <v>552201</v>
      </c>
      <c r="F16" s="340">
        <f>SUMIF('Unos prihoda i primitaka'!$C$3:$C$501,$A16,'Unos prihoda i primitaka'!H$3:H$501)</f>
        <v>371325</v>
      </c>
      <c r="G16" s="340">
        <f>SUMIF('Unos prihoda i primitaka'!$C$3:$C$501,$A16,'Unos prihoda i primitaka'!I$3:I$501)</f>
        <v>316310</v>
      </c>
      <c r="H16" s="315" t="str">
        <f>'OPĆI DIO'!$C$1</f>
        <v>2276 SVEUČILIŠTE J. J. STROSSMAYERA U OSIJEKU - PREHRAMBENO TEHNOLOŠKI FAKULTET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2276 SVEUČILIŠTE J. J. STROSSMAYERA U OSIJEKU - PREHRAMBENO TEHNOLOŠKI FAKULTET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2276 SVEUČILIŠTE J. J. STROSSMAYERA U OSIJEKU - PREHRAMBENO TEHNOLOŠKI FAKULTET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2276 SVEUČILIŠTE J. J. STROSSMAYERA U OSIJEKU - PREHRAMBENO TEHNOLOŠKI FAKULTET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2276 SVEUČILIŠTE J. J. STROSSMAYERA U OSIJEKU - PREHRAMBENO TEHNOLOŠKI FAKULTET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2276 SVEUČILIŠTE J. J. STROSSMAYERA U OSIJEKU - PREHRAMBENO TEHNOLOŠKI FAKULTET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2276 SVEUČILIŠTE J. J. STROSSMAYERA U OSIJEKU - PREHRAMBENO TEHNOLOŠKI FAKULTET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2276 SVEUČILIŠTE J. J. STROSSMAYERA U OSIJEKU - PREHRAMBENO TEHNOLOŠKI FAKULTET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2276 SVEUČILIŠTE J. J. STROSSMAYERA U OSIJEKU - PREHRAMBENO TEHNOLOŠKI FAKULTET</v>
      </c>
    </row>
    <row r="25" spans="1:8" s="348" customFormat="1">
      <c r="A25" s="367">
        <v>6</v>
      </c>
      <c r="B25" s="361" t="s">
        <v>4803</v>
      </c>
      <c r="C25" s="309">
        <f>SUM(C26:C27)</f>
        <v>5468.18</v>
      </c>
      <c r="D25" s="309">
        <f t="shared" ref="D25:G25" si="3">SUM(D26:D27)</f>
        <v>3981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2276 SVEUČILIŠTE J. J. STROSSMAYERA U OSIJEKU - PREHRAMBENO TEHNOLOŠKI FAKULTET</v>
      </c>
    </row>
    <row r="26" spans="1:8">
      <c r="A26" s="365">
        <v>61</v>
      </c>
      <c r="B26" s="364" t="s">
        <v>4804</v>
      </c>
      <c r="C26" s="350">
        <v>5468.18</v>
      </c>
      <c r="D26" s="350">
        <v>3981</v>
      </c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2276 SVEUČILIŠTE J. J. STROSSMAYERA U OSIJEKU - PREHRAMBENO TEHNOLOŠKI FAKULTET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2276 SVEUČILIŠTE J. J. STROSSMAYERA U OSIJEKU - PREHRAMBENO TEHNOLOŠKI FAKULTET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234.3</v>
      </c>
      <c r="D28" s="309">
        <f t="shared" ref="D28:G28" si="4">+D29</f>
        <v>292</v>
      </c>
      <c r="E28" s="309">
        <f>+E29</f>
        <v>335</v>
      </c>
      <c r="F28" s="309">
        <f t="shared" si="4"/>
        <v>335</v>
      </c>
      <c r="G28" s="309">
        <f t="shared" si="4"/>
        <v>335</v>
      </c>
      <c r="H28" s="315" t="str">
        <f>'OPĆI DIO'!$C$1</f>
        <v>2276 SVEUČILIŠTE J. J. STROSSMAYERA U OSIJEKU - PREHRAMBENO TEHNOLOŠKI FAKULTET</v>
      </c>
    </row>
    <row r="29" spans="1:8" ht="30">
      <c r="A29" s="365">
        <v>71</v>
      </c>
      <c r="B29" s="364" t="s">
        <v>4807</v>
      </c>
      <c r="C29" s="350">
        <v>234.3</v>
      </c>
      <c r="D29" s="350">
        <v>292</v>
      </c>
      <c r="E29" s="340">
        <f>SUMIF('Unos prihoda i primitaka'!$C$3:$C$501,$A29,'Unos prihoda i primitaka'!G$3:G$501)</f>
        <v>335</v>
      </c>
      <c r="F29" s="340">
        <f>SUMIF('Unos prihoda i primitaka'!$C$3:$C$501,$A29,'Unos prihoda i primitaka'!H$3:H$501)</f>
        <v>335</v>
      </c>
      <c r="G29" s="340">
        <f>SUMIF('Unos prihoda i primitaka'!$C$3:$C$501,$A29,'Unos prihoda i primitaka'!I$3:I$501)</f>
        <v>335</v>
      </c>
      <c r="H29" s="315" t="str">
        <f>'OPĆI DIO'!$C$1</f>
        <v>2276 SVEUČILIŠTE J. J. STROSSMAYERA U OSIJEKU - PREHRAMBENO TEHNOLOŠKI FAKULTET</v>
      </c>
    </row>
    <row r="30" spans="1:8" ht="24" customHeight="1">
      <c r="A30" s="365">
        <v>0</v>
      </c>
      <c r="B30" s="360" t="s">
        <v>251</v>
      </c>
      <c r="C30" s="310">
        <f>+C31+C34+C36+C39+C50+C53</f>
        <v>4471800.1000000006</v>
      </c>
      <c r="D30" s="310">
        <f>+D31+D34+D36+D39+D50+D53</f>
        <v>4812637</v>
      </c>
      <c r="E30" s="310">
        <f>+E31+E34+E36+E39+E50+E53</f>
        <v>4785752</v>
      </c>
      <c r="F30" s="310">
        <f>+F31+F34+F36+F39+F50+F53</f>
        <v>4500282</v>
      </c>
      <c r="G30" s="310">
        <f>+G31+G34+G36+G39+G50+G53</f>
        <v>4447432</v>
      </c>
      <c r="H30" s="315" t="str">
        <f>'OPĆI DIO'!$C$1</f>
        <v>2276 SVEUČILIŠTE J. J. STROSSMAYERA U OSIJEKU - PREHRAMBENO TEHNOLOŠKI FAKULTET</v>
      </c>
    </row>
    <row r="31" spans="1:8" s="348" customFormat="1">
      <c r="A31" s="367">
        <v>1</v>
      </c>
      <c r="B31" s="361" t="s">
        <v>4787</v>
      </c>
      <c r="C31" s="309">
        <f>+C32+C33</f>
        <v>2956760.43</v>
      </c>
      <c r="D31" s="309">
        <f t="shared" ref="D31" si="5">+D32+D33</f>
        <v>3414223</v>
      </c>
      <c r="E31" s="309">
        <f t="shared" ref="E31" si="6">+E32+E33</f>
        <v>3689421</v>
      </c>
      <c r="F31" s="309">
        <f t="shared" ref="F31" si="7">+F32+F33</f>
        <v>3699908</v>
      </c>
      <c r="G31" s="309">
        <f t="shared" ref="G31" si="8">+G32+G33</f>
        <v>3702073</v>
      </c>
      <c r="H31" s="315" t="str">
        <f>'OPĆI DIO'!$C$1</f>
        <v>2276 SVEUČILIŠTE J. J. STROSSMAYERA U OSIJEKU - PREHRAMBENO TEHNOLOŠKI FAKULTET</v>
      </c>
    </row>
    <row r="32" spans="1:8">
      <c r="A32" s="365">
        <v>11</v>
      </c>
      <c r="B32" s="362" t="s">
        <v>4788</v>
      </c>
      <c r="C32" s="350">
        <v>2956760.43</v>
      </c>
      <c r="D32" s="350">
        <v>3414223</v>
      </c>
      <c r="E32" s="342">
        <f>SUMIF('Unos rashoda i izdataka'!$Q$3:$Q$501,$A32,'Unos rashoda i izdataka'!J$3:J$501)+SUMIF('Unos rashoda P4'!$A$3:$A$501,$A32,'Unos rashoda P4'!H$3:H$501)</f>
        <v>3689421</v>
      </c>
      <c r="F32" s="342">
        <f>SUMIF('Unos rashoda i izdataka'!$Q$3:$Q$501,$A32,'Unos rashoda i izdataka'!K$3:K$501)+SUMIF('Unos rashoda P4'!$A$3:$A$501,$A32,'Unos rashoda P4'!I$3:I$501)</f>
        <v>3699908</v>
      </c>
      <c r="G32" s="342">
        <f>SUMIF('Unos rashoda i izdataka'!$Q$3:$Q$501,$A32,'Unos rashoda i izdataka'!L$3:L$501)+SUMIF('Unos rashoda P4'!$A$3:$A$501,$A32,'Unos rashoda P4'!J$3:J$501)</f>
        <v>3702073</v>
      </c>
      <c r="H32" s="315" t="str">
        <f>'OPĆI DIO'!$C$1</f>
        <v>2276 SVEUČILIŠTE J. J. STROSSMAYERA U OSIJEKU - PREHRAMBENO TEHNOLOŠKI FAKULTET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2276 SVEUČILIŠTE J. J. STROSSMAYERA U OSIJEKU - PREHRAMBENO TEHNOLOŠKI FAKULTET</v>
      </c>
    </row>
    <row r="34" spans="1:8" s="348" customFormat="1">
      <c r="A34" s="367">
        <v>3</v>
      </c>
      <c r="B34" s="361" t="s">
        <v>4790</v>
      </c>
      <c r="C34" s="309">
        <f>+C35</f>
        <v>147884.13</v>
      </c>
      <c r="D34" s="309">
        <f t="shared" ref="D34:G34" si="9">+D35</f>
        <v>222443</v>
      </c>
      <c r="E34" s="309">
        <f t="shared" si="9"/>
        <v>184989</v>
      </c>
      <c r="F34" s="309">
        <f t="shared" si="9"/>
        <v>134489</v>
      </c>
      <c r="G34" s="309">
        <f t="shared" si="9"/>
        <v>134489</v>
      </c>
      <c r="H34" s="315" t="str">
        <f>'OPĆI DIO'!$C$1</f>
        <v>2276 SVEUČILIŠTE J. J. STROSSMAYERA U OSIJEKU - PREHRAMBENO TEHNOLOŠKI FAKULTET</v>
      </c>
    </row>
    <row r="35" spans="1:8">
      <c r="A35" s="368">
        <v>31</v>
      </c>
      <c r="B35" s="364" t="s">
        <v>4791</v>
      </c>
      <c r="C35" s="350">
        <v>147884.13</v>
      </c>
      <c r="D35" s="350">
        <v>222443</v>
      </c>
      <c r="E35" s="342">
        <f>SUMIF('Unos rashoda i izdataka'!$Q$3:$Q$501,$A35,'Unos rashoda i izdataka'!J$3:J$501)+SUMIF('Unos rashoda P4'!$A$3:$A$501,$A35,'Unos rashoda P4'!H$3:H$501)-'B.2 RAČUN FINANC IF'!E13</f>
        <v>184989</v>
      </c>
      <c r="F35" s="342">
        <f>SUMIF('Unos rashoda i izdataka'!$Q$3:$Q$501,$A35,'Unos rashoda i izdataka'!K$3:K$501)+SUMIF('Unos rashoda P4'!$A$3:$A$501,$A35,'Unos rashoda P4'!I$3:I$501)-'B.2 RAČUN FINANC IF'!F13</f>
        <v>134489</v>
      </c>
      <c r="G35" s="342">
        <f>SUMIF('Unos rashoda i izdataka'!$Q$3:$Q$501,$A35,'Unos rashoda i izdataka'!L$3:L$501)+SUMIF('Unos rashoda P4'!$A$3:$A$501,$A35,'Unos rashoda P4'!J$3:J$501)-'B.2 RAČUN FINANC IF'!G13</f>
        <v>134489</v>
      </c>
      <c r="H35" s="315" t="str">
        <f>'OPĆI DIO'!$C$1</f>
        <v>2276 SVEUČILIŠTE J. J. STROSSMAYERA U OSIJEKU - PREHRAMBENO TEHNOLOŠKI FAKULTET</v>
      </c>
    </row>
    <row r="36" spans="1:8" s="348" customFormat="1">
      <c r="A36" s="367">
        <v>4</v>
      </c>
      <c r="B36" s="361" t="s">
        <v>4792</v>
      </c>
      <c r="C36" s="309">
        <f>+C37+C38</f>
        <v>300894.71999999997</v>
      </c>
      <c r="D36" s="309">
        <f t="shared" ref="D36:G36" si="10">+D37+D38</f>
        <v>554189</v>
      </c>
      <c r="E36" s="309">
        <f>+E37+E38</f>
        <v>340225</v>
      </c>
      <c r="F36" s="309">
        <f t="shared" si="10"/>
        <v>294225</v>
      </c>
      <c r="G36" s="309">
        <f t="shared" si="10"/>
        <v>294225</v>
      </c>
      <c r="H36" s="315" t="str">
        <f>'OPĆI DIO'!$C$1</f>
        <v>2276 SVEUČILIŠTE J. J. STROSSMAYERA U OSIJEKU - PREHRAMBENO TEHNOLOŠKI FAKULTET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2276 SVEUČILIŠTE J. J. STROSSMAYERA U OSIJEKU - PREHRAMBENO TEHNOLOŠKI FAKULTET</v>
      </c>
    </row>
    <row r="38" spans="1:8">
      <c r="A38" s="365">
        <v>43</v>
      </c>
      <c r="B38" s="364" t="s">
        <v>4794</v>
      </c>
      <c r="C38" s="350">
        <v>300894.71999999997</v>
      </c>
      <c r="D38" s="350">
        <v>554189</v>
      </c>
      <c r="E38" s="342">
        <f>SUMIF('Unos rashoda i izdataka'!$Q$3:$Q$501,$A38,'Unos rashoda i izdataka'!J$3:J$501)+SUMIF('Unos rashoda P4'!$A$3:$A$501,$A38,'Unos rashoda P4'!H$3:H$501)</f>
        <v>340225</v>
      </c>
      <c r="F38" s="342">
        <f>SUMIF('Unos rashoda i izdataka'!$Q$3:$Q$501,$A38,'Unos rashoda i izdataka'!K$3:K$501)+SUMIF('Unos rashoda P4'!$A$3:$A$501,$A38,'Unos rashoda P4'!I$3:I$501)</f>
        <v>294225</v>
      </c>
      <c r="G38" s="342">
        <f>SUMIF('Unos rashoda i izdataka'!$Q$3:$Q$501,$A38,'Unos rashoda i izdataka'!L$3:L$501)+SUMIF('Unos rashoda P4'!$A$3:$A$501,$A38,'Unos rashoda P4'!J$3:J$501)</f>
        <v>294225</v>
      </c>
      <c r="H38" s="315" t="str">
        <f>'OPĆI DIO'!$C$1</f>
        <v>2276 SVEUČILIŠTE J. J. STROSSMAYERA U OSIJEKU - PREHRAMBENO TEHNOLOŠKI FAKULTET</v>
      </c>
    </row>
    <row r="39" spans="1:8" s="348" customFormat="1">
      <c r="A39" s="367">
        <v>5</v>
      </c>
      <c r="B39" s="361" t="s">
        <v>4795</v>
      </c>
      <c r="C39" s="309">
        <f>SUM(C40:C49)</f>
        <v>1062295.45</v>
      </c>
      <c r="D39" s="309">
        <f>SUM(D40:D49)</f>
        <v>617509</v>
      </c>
      <c r="E39" s="309">
        <f>SUM(E40:E49)</f>
        <v>570782</v>
      </c>
      <c r="F39" s="309">
        <f>SUM(F40:F49)</f>
        <v>371325</v>
      </c>
      <c r="G39" s="309">
        <f>SUM(G40:G49)</f>
        <v>316310</v>
      </c>
      <c r="H39" s="315" t="str">
        <f>'OPĆI DIO'!$C$1</f>
        <v>2276 SVEUČILIŠTE J. J. STROSSMAYERA U OSIJEKU - PREHRAMBENO TEHNOLOŠKI FAKULTET</v>
      </c>
    </row>
    <row r="40" spans="1:8">
      <c r="A40" s="365">
        <v>51</v>
      </c>
      <c r="B40" s="364" t="s">
        <v>4796</v>
      </c>
      <c r="C40" s="350">
        <v>5060.5200000000004</v>
      </c>
      <c r="D40" s="350"/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2276 SVEUČILIŠTE J. J. STROSSMAYERA U OSIJEKU - PREHRAMBENO TEHNOLOŠKI FAKULTET</v>
      </c>
    </row>
    <row r="41" spans="1:8">
      <c r="A41" s="365">
        <v>52</v>
      </c>
      <c r="B41" s="364" t="s">
        <v>4797</v>
      </c>
      <c r="C41" s="350">
        <v>1057234.93</v>
      </c>
      <c r="D41" s="350">
        <v>617509</v>
      </c>
      <c r="E41" s="342">
        <f>SUMIF('Unos rashoda i izdataka'!$Q$3:$Q$501,$A41,'Unos rashoda i izdataka'!J$3:J$501)+SUMIF('Unos rashoda P4'!$A$3:$A$501,$A41,'Unos rashoda P4'!H$3:H$501)</f>
        <v>570782</v>
      </c>
      <c r="F41" s="342">
        <f>SUMIF('Unos rashoda i izdataka'!$Q$3:$Q$501,$A41,'Unos rashoda i izdataka'!K$3:K$501)+SUMIF('Unos rashoda P4'!$A$3:$A$501,$A41,'Unos rashoda P4'!I$3:I$501)</f>
        <v>371325</v>
      </c>
      <c r="G41" s="342">
        <f>SUMIF('Unos rashoda i izdataka'!$Q$3:$Q$501,$A41,'Unos rashoda i izdataka'!L$3:L$501)+SUMIF('Unos rashoda P4'!$A$3:$A$501,$A41,'Unos rashoda P4'!J$3:J$501)</f>
        <v>316310</v>
      </c>
      <c r="H41" s="315" t="str">
        <f>'OPĆI DIO'!$C$1</f>
        <v>2276 SVEUČILIŠTE J. J. STROSSMAYERA U OSIJEKU - PREHRAMBENO TEHNOLOŠKI FAKULTET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2276 SVEUČILIŠTE J. J. STROSSMAYERA U OSIJEKU - PREHRAMBENO TEHNOLOŠKI FAKULTET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2276 SVEUČILIŠTE J. J. STROSSMAYERA U OSIJEKU - PREHRAMBENO TEHNOLOŠKI FAKULTET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2276 SVEUČILIŠTE J. J. STROSSMAYERA U OSIJEKU - PREHRAMBENO TEHNOLOŠKI FAKULTET</v>
      </c>
    </row>
    <row r="45" spans="1:8" ht="20.25" customHeight="1">
      <c r="A45" s="365">
        <v>563</v>
      </c>
      <c r="B45" s="364" t="s">
        <v>4801</v>
      </c>
      <c r="C45" s="350" t="s">
        <v>4821</v>
      </c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2276 SVEUČILIŠTE J. J. STROSSMAYERA U OSIJEKU - PREHRAMBENO TEHNOLOŠKI FAKULTET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2276 SVEUČILIŠTE J. J. STROSSMAYERA U OSIJEKU - PREHRAMBENO TEHNOLOŠKI FAKULTET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2276 SVEUČILIŠTE J. J. STROSSMAYERA U OSIJEKU - PREHRAMBENO TEHNOLOŠKI FAKULTET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2276 SVEUČILIŠTE J. J. STROSSMAYERA U OSIJEKU - PREHRAMBENO TEHNOLOŠKI FAKULTET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2276 SVEUČILIŠTE J. J. STROSSMAYERA U OSIJEKU - PREHRAMBENO TEHNOLOŠKI FAKULTET</v>
      </c>
    </row>
    <row r="50" spans="1:8" s="348" customFormat="1">
      <c r="A50" s="367">
        <v>6</v>
      </c>
      <c r="B50" s="361" t="s">
        <v>4803</v>
      </c>
      <c r="C50" s="309">
        <f>+C51+C52</f>
        <v>3081.04</v>
      </c>
      <c r="D50" s="309">
        <f t="shared" ref="D50:G50" si="11">+D51+D52</f>
        <v>3981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2276 SVEUČILIŠTE J. J. STROSSMAYERA U OSIJEKU - PREHRAMBENO TEHNOLOŠKI FAKULTET</v>
      </c>
    </row>
    <row r="51" spans="1:8">
      <c r="A51" s="365">
        <v>61</v>
      </c>
      <c r="B51" s="364" t="s">
        <v>4804</v>
      </c>
      <c r="C51" s="350">
        <v>3081.04</v>
      </c>
      <c r="D51" s="350">
        <v>3981</v>
      </c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2276 SVEUČILIŠTE J. J. STROSSMAYERA U OSIJEKU - PREHRAMBENO TEHNOLOŠKI FAKULTET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2276 SVEUČILIŠTE J. J. STROSSMAYERA U OSIJEKU - PREHRAMBENO TEHNOLOŠKI FAKULTET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884.33</v>
      </c>
      <c r="D53" s="309">
        <f t="shared" ref="D53:G53" si="12">+D54</f>
        <v>292</v>
      </c>
      <c r="E53" s="309">
        <f t="shared" si="12"/>
        <v>335</v>
      </c>
      <c r="F53" s="309">
        <f t="shared" si="12"/>
        <v>335</v>
      </c>
      <c r="G53" s="309">
        <f t="shared" si="12"/>
        <v>335</v>
      </c>
      <c r="H53" s="315" t="str">
        <f>'OPĆI DIO'!$C$1</f>
        <v>2276 SVEUČILIŠTE J. J. STROSSMAYERA U OSIJEKU - PREHRAMBENO TEHNOLOŠKI FAKULTET</v>
      </c>
    </row>
    <row r="54" spans="1:8" ht="30">
      <c r="A54" s="365">
        <v>71</v>
      </c>
      <c r="B54" s="364" t="s">
        <v>4807</v>
      </c>
      <c r="C54" s="350">
        <v>884.33</v>
      </c>
      <c r="D54" s="350">
        <v>292</v>
      </c>
      <c r="E54" s="342">
        <f>SUMIF('Unos rashoda i izdataka'!$Q$3:$Q$501,$A54,'Unos rashoda i izdataka'!J$3:J$501)+SUMIF('Unos rashoda P4'!$A$3:$A$501,$A54,'Unos rashoda P4'!H$3:H$501)</f>
        <v>335</v>
      </c>
      <c r="F54" s="342">
        <f>SUMIF('Unos rashoda i izdataka'!$Q$3:$Q$501,$A54,'Unos rashoda i izdataka'!K$3:K$501)+SUMIF('Unos rashoda P4'!$A$3:$A$501,$A54,'Unos rashoda P4'!I$3:I$501)</f>
        <v>335</v>
      </c>
      <c r="G54" s="342">
        <f>SUMIF('Unos rashoda i izdataka'!$Q$3:$Q$501,$A54,'Unos rashoda i izdataka'!L$3:L$501)+SUMIF('Unos rashoda P4'!$A$3:$A$501,$A54,'Unos rashoda P4'!J$3:J$501)</f>
        <v>335</v>
      </c>
      <c r="H54" s="315" t="str">
        <f>'OPĆI DIO'!$C$1</f>
        <v>2276 SVEUČILIŠTE J. J. STROSSMAYERA U OSIJEKU - PREHRAMBENO TEHNOLOŠKI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70" sqref="E70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0</v>
      </c>
      <c r="D5" s="354">
        <f t="shared" si="0"/>
        <v>0</v>
      </c>
      <c r="E5" s="354">
        <f>+E6+E15+E21+E28+E38+E45+E52+E59+E66+E75</f>
        <v>4733171</v>
      </c>
      <c r="F5" s="354">
        <f t="shared" ref="F5:G5" si="1">+F6+F15+F21+F28+F38+F45+F52+F59+F66+F75</f>
        <v>4500282</v>
      </c>
      <c r="G5" s="354">
        <f t="shared" si="1"/>
        <v>4447432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2276 SVEUČILIŠTE J. J. STROSSMAYERA U OSIJEKU - PREHRAMBENO TEHNOLOŠKI FAKULTET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2276 SVEUČILIŠTE J. J. STROSSMAYERA U OSIJEKU - PREHRAMBENO TEHNOLOŠKI FAKULTET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2276 SVEUČILIŠTE J. J. STROSSMAYERA U OSIJEKU - PREHRAMBENO TEHNOLOŠKI FAKULTET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2276 SVEUČILIŠTE J. J. STROSSMAYERA U OSIJEKU - PREHRAMBENO TEHNOLOŠKI FAKULTET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2276 SVEUČILIŠTE J. J. STROSSMAYERA U OSIJEKU - PREHRAMBENO TEHNOLOŠKI FAKULTET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2276 SVEUČILIŠTE J. J. STROSSMAYERA U OSIJEKU - PREHRAMBENO TEHNOLOŠKI FAKULTET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2276 SVEUČILIŠTE J. J. STROSSMAYERA U OSIJEKU - PREHRAMBENO TEHNOLOŠKI FAKULTET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2276 SVEUČILIŠTE J. J. STROSSMAYERA U OSIJEKU - PREHRAMBENO TEHNOLOŠKI FAKULTET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2276 SVEUČILIŠTE J. J. STROSSMAYERA U OSIJEKU - PREHRAMBENO TEHNOLOŠKI FAKULTET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2276 SVEUČILIŠTE J. J. STROSSMAYERA U OSIJEKU - PREHRAMBENO TEHNOLOŠKI FAKULTET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2276 SVEUČILIŠTE J. J. STROSSMAYERA U OSIJEKU - PREHRAMBENO TEHNOLOŠKI FAKULTET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2276 SVEUČILIŠTE J. J. STROSSMAYERA U OSIJEKU - PREHRAMBENO TEHNOLOŠKI FAKULTET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2276 SVEUČILIŠTE J. J. STROSSMAYERA U OSIJEKU - PREHRAMBENO TEHNOLOŠKI FAKULTET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2276 SVEUČILIŠTE J. J. STROSSMAYERA U OSIJEKU - PREHRAMBENO TEHNOLOŠKI FAKULTET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2276 SVEUČILIŠTE J. J. STROSSMAYERA U OSIJEKU - PREHRAMBENO TEHNOLOŠKI FAKULTET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2276 SVEUČILIŠTE J. J. STROSSMAYERA U OSIJEKU - PREHRAMBENO TEHNOLOŠKI FAKULTET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2276 SVEUČILIŠTE J. J. STROSSMAYERA U OSIJEKU - PREHRAMBENO TEHNOLOŠKI FAKULTET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2276 SVEUČILIŠTE J. J. STROSSMAYERA U OSIJEKU - PREHRAMBENO TEHNOLOŠKI FAKULTET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2276 SVEUČILIŠTE J. J. STROSSMAYERA U OSIJEKU - PREHRAMBENO TEHNOLOŠKI FAKULTET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2276 SVEUČILIŠTE J. J. STROSSMAYERA U OSIJEKU - PREHRAMBENO TEHNOLOŠKI FAKULTET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2276 SVEUČILIŠTE J. J. STROSSMAYERA U OSIJEKU - PREHRAMBENO TEHNOLOŠKI FAKULTET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2276 SVEUČILIŠTE J. J. STROSSMAYERA U OSIJEKU - PREHRAMBENO TEHNOLOŠKI FAKULTET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2276 SVEUČILIŠTE J. J. STROSSMAYERA U OSIJEKU - PREHRAMBENO TEHNOLOŠKI FAKULTET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2276 SVEUČILIŠTE J. J. STROSSMAYERA U OSIJEKU - PREHRAMBENO TEHNOLOŠKI FAKULTET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2276 SVEUČILIŠTE J. J. STROSSMAYERA U OSIJEKU - PREHRAMBENO TEHNOLOŠKI FAKULTET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2276 SVEUČILIŠTE J. J. STROSSMAYERA U OSIJEKU - PREHRAMBENO TEHNOLOŠKI FAKULTET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2276 SVEUČILIŠTE J. J. STROSSMAYERA U OSIJEKU - PREHRAMBENO TEHNOLOŠKI FAKULTET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2276 SVEUČILIŠTE J. J. STROSSMAYERA U OSIJEKU - PREHRAMBENO TEHNOLOŠKI FAKULTET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2276 SVEUČILIŠTE J. J. STROSSMAYERA U OSIJEKU - PREHRAMBENO TEHNOLOŠKI FAKULTET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2276 SVEUČILIŠTE J. J. STROSSMAYERA U OSIJEKU - PREHRAMBENO TEHNOLOŠKI FAKULTET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2276 SVEUČILIŠTE J. J. STROSSMAYERA U OSIJEKU - PREHRAMBENO TEHNOLOŠKI FAKULTET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2276 SVEUČILIŠTE J. J. STROSSMAYERA U OSIJEKU - PREHRAMBENO TEHNOLOŠKI FAKULTET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2276 SVEUČILIŠTE J. J. STROSSMAYERA U OSIJEKU - PREHRAMBENO TEHNOLOŠKI FAKULTET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2276 SVEUČILIŠTE J. J. STROSSMAYERA U OSIJEKU - PREHRAMBENO TEHNOLOŠKI FAKULTET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2276 SVEUČILIŠTE J. J. STROSSMAYERA U OSIJEKU - PREHRAMBENO TEHNOLOŠKI FAKULTET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2276 SVEUČILIŠTE J. J. STROSSMAYERA U OSIJEKU - PREHRAMBENO TEHNOLOŠKI FAKULTET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2276 SVEUČILIŠTE J. J. STROSSMAYERA U OSIJEKU - PREHRAMBENO TEHNOLOŠKI FAKULTET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2276 SVEUČILIŠTE J. J. STROSSMAYERA U OSIJEKU - PREHRAMBENO TEHNOLOŠKI FAKULTET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2276 SVEUČILIŠTE J. J. STROSSMAYERA U OSIJEKU - PREHRAMBENO TEHNOLOŠKI FAKULTET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2276 SVEUČILIŠTE J. J. STROSSMAYERA U OSIJEKU - PREHRAMBENO TEHNOLOŠKI FAKULTET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2276 SVEUČILIŠTE J. J. STROSSMAYERA U OSIJEKU - PREHRAMBENO TEHNOLOŠKI FAKULTET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2276 SVEUČILIŠTE J. J. STROSSMAYERA U OSIJEKU - PREHRAMBENO TEHNOLOŠKI FAKULTET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2276 SVEUČILIŠTE J. J. STROSSMAYERA U OSIJEKU - PREHRAMBENO TEHNOLOŠKI FAKULTET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2276 SVEUČILIŠTE J. J. STROSSMAYERA U OSIJEKU - PREHRAMBENO TEHNOLOŠKI FAKULTET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2276 SVEUČILIŠTE J. J. STROSSMAYERA U OSIJEKU - PREHRAMBENO TEHNOLOŠKI FAKULTET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2276 SVEUČILIŠTE J. J. STROSSMAYERA U OSIJEKU - PREHRAMBENO TEHNOLOŠKI FAKULTET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2276 SVEUČILIŠTE J. J. STROSSMAYERA U OSIJEKU - PREHRAMBENO TEHNOLOŠKI FAKULTET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2276 SVEUČILIŠTE J. J. STROSSMAYERA U OSIJEKU - PREHRAMBENO TEHNOLOŠKI FAKULTET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2276 SVEUČILIŠTE J. J. STROSSMAYERA U OSIJEKU - PREHRAMBENO TEHNOLOŠKI FAKULTET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2276 SVEUČILIŠTE J. J. STROSSMAYERA U OSIJEKU - PREHRAMBENO TEHNOLOŠKI FAKULTET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2276 SVEUČILIŠTE J. J. STROSSMAYERA U OSIJEKU - PREHRAMBENO TEHNOLOŠKI FAKULTET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2276 SVEUČILIŠTE J. J. STROSSMAYERA U OSIJEKU - PREHRAMBENO TEHNOLOŠKI FAKULTET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2276 SVEUČILIŠTE J. J. STROSSMAYERA U OSIJEKU - PREHRAMBENO TEHNOLOŠKI FAKULTET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2276 SVEUČILIŠTE J. J. STROSSMAYERA U OSIJEKU - PREHRAMBENO TEHNOLOŠKI FAKULTET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2276 SVEUČILIŠTE J. J. STROSSMAYERA U OSIJEKU - PREHRAMBENO TEHNOLOŠKI FAKULTET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2276 SVEUČILIŠTE J. J. STROSSMAYERA U OSIJEKU - PREHRAMBENO TEHNOLOŠKI FAKULTET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2276 SVEUČILIŠTE J. J. STROSSMAYERA U OSIJEKU - PREHRAMBENO TEHNOLOŠKI FAKULTET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2276 SVEUČILIŠTE J. J. STROSSMAYERA U OSIJEKU - PREHRAMBENO TEHNOLOŠKI FAKULTET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2276 SVEUČILIŠTE J. J. STROSSMAYERA U OSIJEKU - PREHRAMBENO TEHNOLOŠKI FAKULTET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2276 SVEUČILIŠTE J. J. STROSSMAYERA U OSIJEKU - PREHRAMBENO TEHNOLOŠKI FAKULTET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4733171</v>
      </c>
      <c r="F66" s="233">
        <f>SUM(F67:F74)</f>
        <v>4500282</v>
      </c>
      <c r="G66" s="233">
        <f>SUM(G67:G74)</f>
        <v>4447432</v>
      </c>
      <c r="H66" s="315" t="str">
        <f>'OPĆI DIO'!$C$1</f>
        <v>2276 SVEUČILIŠTE J. J. STROSSMAYERA U OSIJEKU - PREHRAMBENO TEHNOLOŠKI FAKULTET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2276 SVEUČILIŠTE J. J. STROSSMAYERA U OSIJEKU - PREHRAMBENO TEHNOLOŠKI FAKULTET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2276 SVEUČILIŠTE J. J. STROSSMAYERA U OSIJEKU - PREHRAMBENO TEHNOLOŠKI FAKULTET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2276 SVEUČILIŠTE J. J. STROSSMAYERA U OSIJEKU - PREHRAMBENO TEHNOLOŠKI FAKULTET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4733171</v>
      </c>
      <c r="F70" s="349">
        <f>SUMIF('Unos rashoda i izdataka'!$R$3:$R$501,'A.3 RASHODI FUNK'!$A70,'Unos rashoda i izdataka'!K$3:K$501)+SUMIF('Unos rashoda P4'!$T$3:$T$501,'A.3 RASHODI FUNK'!$A70,'Unos rashoda P4'!I$3:I$501)</f>
        <v>4500282</v>
      </c>
      <c r="G70" s="349">
        <f>SUMIF('Unos rashoda i izdataka'!$R$3:$R$501,'A.3 RASHODI FUNK'!$A70,'Unos rashoda i izdataka'!L$3:L$501)+SUMIF('Unos rashoda P4'!$T$3:$T$501,'A.3 RASHODI FUNK'!$A70,'Unos rashoda P4'!J$3:J$501)</f>
        <v>4447432</v>
      </c>
      <c r="H70" s="315" t="str">
        <f>'OPĆI DIO'!$C$1</f>
        <v>2276 SVEUČILIŠTE J. J. STROSSMAYERA U OSIJEKU - PREHRAMBENO TEHNOLOŠKI FAKULTET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2276 SVEUČILIŠTE J. J. STROSSMAYERA U OSIJEKU - PREHRAMBENO TEHNOLOŠKI FAKULTET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2276 SVEUČILIŠTE J. J. STROSSMAYERA U OSIJEKU - PREHRAMBENO TEHNOLOŠKI FAKULTET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2276 SVEUČILIŠTE J. J. STROSSMAYERA U OSIJEKU - PREHRAMBENO TEHNOLOŠKI FAKULTET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2276 SVEUČILIŠTE J. J. STROSSMAYERA U OSIJEKU - PREHRAMBENO TEHNOLOŠKI FAKULTET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2276 SVEUČILIŠTE J. J. STROSSMAYERA U OSIJEKU - PREHRAMBENO TEHNOLOŠKI FAKULTET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2276 SVEUČILIŠTE J. J. STROSSMAYERA U OSIJEKU - PREHRAMBENO TEHNOLOŠKI FAKULTET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2276 SVEUČILIŠTE J. J. STROSSMAYERA U OSIJEKU - PREHRAMBENO TEHNOLOŠKI FAKULTET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2276 SVEUČILIŠTE J. J. STROSSMAYERA U OSIJEKU - PREHRAMBENO TEHNOLOŠKI FAKULTET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2276 SVEUČILIŠTE J. J. STROSSMAYERA U OSIJEKU - PREHRAMBENO TEHNOLOŠKI FAKULTET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2276 SVEUČILIŠTE J. J. STROSSMAYERA U OSIJEKU - PREHRAMBENO TEHNOLOŠKI FAKULTET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2276 SVEUČILIŠTE J. J. STROSSMAYERA U OSIJEKU - PREHRAMBENO TEHNOLOŠKI FAKULTET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2276 SVEUČILIŠTE J. J. STROSSMAYERA U OSIJEKU - PREHRAMBENO TEHNOLOŠKI FAKULTET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2276 SVEUČILIŠTE J. J. STROSSMAYERA U OSIJEKU - PREHRAMBENO TEHNOLOŠKI FAKULTET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2276 SVEUČILIŠTE J. J. STROSSMAYERA U OSIJEKU - PREHRAMBENO TEHNOLOŠKI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2276 SVEUČILIŠTE J. J. STROSSMAYERA U OSIJEKU - PREHRAMBENO TEHNOLOŠKI FAKULTET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2276 SVEUČILIŠTE J. J. STROSSMAYERA U OSIJEKU - PREHRAMBENO TEHNOLOŠKI FAKULTET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2276 SVEUČILIŠTE J. J. STROSSMAYERA U OSIJEKU - PREHRAMBENO TEHNOLOŠKI FAKULTET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2276 SVEUČILIŠTE J. J. STROSSMAYERA U OSIJEKU - PREHRAMBENO TEHNOLOŠKI FAKULTET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2276 SVEUČILIŠTE J. J. STROSSMAYERA U OSIJEKU - PREHRAMBENO TEHNOLOŠKI FAKULTET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2276 SVEUČILIŠTE J. J. STROSSMAYERA U OSIJEKU - PREHRAMBENO TEHNOLOŠKI FAKULTET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2276 SVEUČILIŠTE J. J. STROSSMAYERA U OSIJEKU - PREHRAMBENO TEHNOLOŠKI FAKULTET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2276 SVEUČILIŠTE J. J. STROSSMAYERA U OSIJEKU - PREHRAMBENO TEHNOLOŠKI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bmaja</cp:lastModifiedBy>
  <cp:lastPrinted>2023-10-03T10:47:09Z</cp:lastPrinted>
  <dcterms:created xsi:type="dcterms:W3CDTF">2018-09-10T07:36:17Z</dcterms:created>
  <dcterms:modified xsi:type="dcterms:W3CDTF">2023-12-13T08:41:41Z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